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520" yWindow="240" windowWidth="25360" windowHeight="14100" activeTab="1"/>
  </bookViews>
  <sheets>
    <sheet name="Overview" sheetId="1" r:id="rId1"/>
    <sheet name="Line Items" sheetId="2" r:id="rId2"/>
    <sheet name="Finboard" sheetId="4" r:id="rId3"/>
    <sheet name="UA Surplus" sheetId="5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  <c r="J2" i="2"/>
  <c r="K2" i="2"/>
  <c r="G25" i="2"/>
  <c r="H25" i="2"/>
  <c r="B19" i="4"/>
  <c r="B22" i="4"/>
  <c r="B18" i="4"/>
  <c r="B20" i="4"/>
  <c r="G92" i="2"/>
  <c r="G75" i="2"/>
  <c r="G79" i="2"/>
  <c r="H16" i="2"/>
  <c r="H15" i="2"/>
  <c r="H8" i="2"/>
  <c r="G7" i="2"/>
  <c r="H7" i="2"/>
  <c r="G6" i="2"/>
  <c r="H6" i="2"/>
  <c r="G5" i="2"/>
  <c r="H5" i="2"/>
  <c r="H4" i="2"/>
  <c r="H3" i="2"/>
  <c r="H2" i="2"/>
  <c r="D43" i="1"/>
  <c r="D32" i="1"/>
  <c r="D24" i="1"/>
  <c r="D6" i="1"/>
  <c r="D34" i="1"/>
  <c r="B26" i="4"/>
  <c r="B8" i="5"/>
  <c r="B18" i="5"/>
  <c r="B29" i="4"/>
  <c r="B16" i="4"/>
  <c r="B12" i="4"/>
  <c r="B8" i="4"/>
  <c r="B4" i="4"/>
  <c r="B27" i="4"/>
  <c r="B43" i="1"/>
  <c r="B48" i="1"/>
  <c r="B32" i="1"/>
  <c r="G109" i="2"/>
  <c r="B24" i="1"/>
  <c r="B6" i="1"/>
  <c r="H109" i="2"/>
  <c r="H107" i="2"/>
  <c r="H92" i="2"/>
  <c r="I105" i="2"/>
  <c r="H75" i="2"/>
  <c r="I77" i="2"/>
  <c r="G84" i="2"/>
  <c r="H84" i="2"/>
  <c r="I90" i="2"/>
  <c r="H79" i="2"/>
  <c r="I82" i="2"/>
  <c r="G69" i="2"/>
  <c r="H69" i="2"/>
  <c r="I73" i="2"/>
  <c r="H64" i="2"/>
  <c r="I67" i="2"/>
  <c r="G59" i="2"/>
  <c r="H59" i="2"/>
  <c r="G58" i="2"/>
  <c r="H58" i="2"/>
  <c r="G53" i="2"/>
  <c r="H53" i="2"/>
  <c r="G52" i="2"/>
  <c r="H52" i="2"/>
  <c r="G51" i="2"/>
  <c r="H51" i="2"/>
  <c r="G48" i="2"/>
  <c r="H48" i="2"/>
  <c r="I49" i="2"/>
  <c r="G45" i="2"/>
  <c r="H45" i="2"/>
  <c r="I46" i="2"/>
  <c r="G41" i="2"/>
  <c r="H41" i="2"/>
  <c r="I43" i="2"/>
  <c r="G38" i="2"/>
  <c r="H38" i="2"/>
  <c r="I39" i="2"/>
  <c r="H34" i="2"/>
  <c r="I36" i="2"/>
  <c r="G30" i="2"/>
  <c r="H30" i="2"/>
  <c r="I32" i="2"/>
  <c r="G24" i="2"/>
  <c r="H24" i="2"/>
  <c r="I27" i="2"/>
  <c r="H19" i="2"/>
  <c r="B34" i="1"/>
  <c r="B47" i="1"/>
  <c r="B49" i="1"/>
  <c r="I61" i="2"/>
  <c r="I22" i="2"/>
  <c r="I110" i="2"/>
  <c r="I55" i="2"/>
</calcChain>
</file>

<file path=xl/sharedStrings.xml><?xml version="1.0" encoding="utf-8"?>
<sst xmlns="http://schemas.openxmlformats.org/spreadsheetml/2006/main" count="416" uniqueCount="182">
  <si>
    <t>Spring 2014</t>
  </si>
  <si>
    <t>Notes</t>
  </si>
  <si>
    <t>Fall 2013</t>
  </si>
  <si>
    <t>Spring 2013</t>
  </si>
  <si>
    <t>Fall 2012</t>
  </si>
  <si>
    <t>Spring 2012</t>
  </si>
  <si>
    <t>Fall 2011</t>
  </si>
  <si>
    <t>Spring 2011</t>
  </si>
  <si>
    <t>UA Core</t>
  </si>
  <si>
    <t>Council</t>
  </si>
  <si>
    <t>Officers</t>
  </si>
  <si>
    <t>Operating</t>
  </si>
  <si>
    <t>Total UA Core</t>
  </si>
  <si>
    <t>Committees</t>
  </si>
  <si>
    <t>Association of Student Activities (ASA)</t>
  </si>
  <si>
    <t>Athletics</t>
  </si>
  <si>
    <t>Education</t>
  </si>
  <si>
    <t>Elections Committee</t>
  </si>
  <si>
    <t>Finance Board</t>
  </si>
  <si>
    <t>MIT 2030</t>
  </si>
  <si>
    <t>MITx</t>
  </si>
  <si>
    <t>Nominations Committee</t>
  </si>
  <si>
    <t>Public Relations</t>
  </si>
  <si>
    <t>Special Projects</t>
  </si>
  <si>
    <t>Student Support &amp; Mental Health</t>
  </si>
  <si>
    <t>Sustainability</t>
  </si>
  <si>
    <t>Technology Systems Group</t>
  </si>
  <si>
    <t>Total Committees</t>
  </si>
  <si>
    <t>Other Expenses</t>
  </si>
  <si>
    <t>Fresh Fund</t>
  </si>
  <si>
    <t>For new undergrad student groups</t>
  </si>
  <si>
    <t>Student Faculty Dinners</t>
  </si>
  <si>
    <t>Based on increase in SLF FY13 - specific line item</t>
  </si>
  <si>
    <t>Semesterly Allocations for Finboard Groups</t>
  </si>
  <si>
    <t>Total Other Expenses</t>
  </si>
  <si>
    <t>Total Expenses</t>
  </si>
  <si>
    <t>Expected Income</t>
  </si>
  <si>
    <t>Semesterly Allowance</t>
  </si>
  <si>
    <t>From student life fee</t>
  </si>
  <si>
    <t>Princeton Review</t>
  </si>
  <si>
    <t>Kaplan</t>
  </si>
  <si>
    <t>Withdrawal from Reserve</t>
  </si>
  <si>
    <t>Total Income</t>
  </si>
  <si>
    <t>Summary of Income and Expenses</t>
  </si>
  <si>
    <t>Net Gain Loss</t>
  </si>
  <si>
    <t>Fall 2014</t>
  </si>
  <si>
    <t>Committee Name</t>
  </si>
  <si>
    <t>Expense Type</t>
  </si>
  <si>
    <t>Project Name</t>
  </si>
  <si>
    <t>Item description</t>
  </si>
  <si>
    <t>People</t>
  </si>
  <si>
    <t>Number of Items</t>
  </si>
  <si>
    <t>Cost / Item</t>
  </si>
  <si>
    <t>Cost</t>
  </si>
  <si>
    <t>ASA</t>
  </si>
  <si>
    <t>tables</t>
  </si>
  <si>
    <t>electricity</t>
  </si>
  <si>
    <t>performance tech</t>
  </si>
  <si>
    <t>food</t>
  </si>
  <si>
    <t>GBM</t>
  </si>
  <si>
    <t>Meetings</t>
  </si>
  <si>
    <t>Capital</t>
  </si>
  <si>
    <t>Storage Space</t>
  </si>
  <si>
    <t>locker keys/repairs</t>
  </si>
  <si>
    <t>Income</t>
  </si>
  <si>
    <t>Support</t>
  </si>
  <si>
    <t>Fines - expected</t>
  </si>
  <si>
    <t>Spend down budget surplus</t>
  </si>
  <si>
    <t>Subtotal</t>
  </si>
  <si>
    <t>Discretionary</t>
  </si>
  <si>
    <t>Council Meetings</t>
  </si>
  <si>
    <t>Food</t>
  </si>
  <si>
    <t>Elections</t>
  </si>
  <si>
    <t>Meeting</t>
  </si>
  <si>
    <t>Nominations Board</t>
  </si>
  <si>
    <t>Exec Meetings</t>
  </si>
  <si>
    <t>Officers Meetings</t>
  </si>
  <si>
    <t>Paper</t>
  </si>
  <si>
    <t>Office Water</t>
  </si>
  <si>
    <t>Office Supplies</t>
  </si>
  <si>
    <t>Groceries</t>
  </si>
  <si>
    <t>Snacks for the office</t>
  </si>
  <si>
    <t>Study Breaks</t>
  </si>
  <si>
    <t>Shuttles</t>
  </si>
  <si>
    <t>Student Support</t>
  </si>
  <si>
    <t>Full Meetings</t>
  </si>
  <si>
    <t>Food for Meetings</t>
  </si>
  <si>
    <t>Running vote.mit.edu</t>
  </si>
  <si>
    <t>To keep the website running</t>
  </si>
  <si>
    <t>Innovation</t>
  </si>
  <si>
    <t>Meetings with Institute Committee Representatives (Representatives)</t>
  </si>
  <si>
    <t>Meetings with Institute Committee Representatives (Chief of Staff)</t>
  </si>
  <si>
    <t>Disretionary</t>
  </si>
  <si>
    <t>4 months supply of water</t>
  </si>
  <si>
    <t>New Office Furniture</t>
  </si>
  <si>
    <t>Shuttles to Costco and target in Everett; estimated</t>
  </si>
  <si>
    <t>SAC</t>
  </si>
  <si>
    <t>Running ua.mit.edu</t>
  </si>
  <si>
    <t>Keep website running</t>
  </si>
  <si>
    <t>Professor-Breakfasts</t>
  </si>
  <si>
    <t>Free breakfasts for prof to increase student-faculty relations</t>
  </si>
  <si>
    <t>Item</t>
  </si>
  <si>
    <t>Publicity</t>
  </si>
  <si>
    <t>Amount</t>
  </si>
  <si>
    <t>Fall 2012 groups requested</t>
  </si>
  <si>
    <t>Fall 2012 Finboard allocated</t>
  </si>
  <si>
    <t>Allocated percentage of requests</t>
  </si>
  <si>
    <t>Spring 2013 groups requested</t>
  </si>
  <si>
    <t>Spring 2013 Finboard allocated</t>
  </si>
  <si>
    <t>Fall 2013 groups requested</t>
  </si>
  <si>
    <t>Fall 2013 Finboard allocated</t>
  </si>
  <si>
    <t>How much to budget for</t>
  </si>
  <si>
    <t>Spring 2014 groups requested</t>
  </si>
  <si>
    <t>Spring 2014 Finboard allocated</t>
  </si>
  <si>
    <t>Spending rate based on 2013-2014 AY</t>
  </si>
  <si>
    <t>Account</t>
  </si>
  <si>
    <t>Reserve</t>
  </si>
  <si>
    <t>Total Current Balance</t>
  </si>
  <si>
    <t>2 Years of Risk</t>
  </si>
  <si>
    <t>We're guaranteed a certain amount from the SLF, and get about $10k a year from other sources like Princeton Review and Kaplan</t>
  </si>
  <si>
    <t>How much to allocate- based on past semester rates of change</t>
  </si>
  <si>
    <t>see tab 4</t>
  </si>
  <si>
    <t>We wish to always keep at least 20,000 in reserves because the 20,000 is not a guarentee</t>
  </si>
  <si>
    <t>Amount expected to take from Reserve</t>
  </si>
  <si>
    <t>Wellness Grant</t>
  </si>
  <si>
    <t>see tab 3</t>
  </si>
  <si>
    <t>This will cover any deficit of the UA Umbrella account and will keep over 20,000 in the reserve for the future</t>
  </si>
  <si>
    <t>Allocations in 2013-2014 AY</t>
  </si>
  <si>
    <t>SAO Data on Amount Finboard Groups Spent</t>
  </si>
  <si>
    <t>Newsletter</t>
  </si>
  <si>
    <t>Redesign of website</t>
  </si>
  <si>
    <t>Spring Midway</t>
  </si>
  <si>
    <t>Moving vans and cleaning office space</t>
  </si>
  <si>
    <t>Replace items</t>
  </si>
  <si>
    <t>Renting off-campus storage space for groups</t>
  </si>
  <si>
    <t>Office renovations</t>
  </si>
  <si>
    <t>GSC Spring</t>
  </si>
  <si>
    <t>UA Spring</t>
  </si>
  <si>
    <t>Wellness Week</t>
  </si>
  <si>
    <t>Happiness Challenge</t>
  </si>
  <si>
    <t>Imposter Sundrome Panel</t>
  </si>
  <si>
    <t>Event</t>
  </si>
  <si>
    <t>Yoga Program</t>
  </si>
  <si>
    <t>Discretioary</t>
  </si>
  <si>
    <t>Finish new election site</t>
  </si>
  <si>
    <t>The problems from the Class of 2018 election website are still being resolved. We need this to complete the website and be prepared for the Spring elections</t>
  </si>
  <si>
    <t>Funds required to complete changes to the UA website to help with publicity and the future of the UA</t>
  </si>
  <si>
    <t>Class of 2018</t>
  </si>
  <si>
    <t>Support Funding</t>
  </si>
  <si>
    <t>Poster/Printing</t>
  </si>
  <si>
    <t>Campus Events</t>
  </si>
  <si>
    <t>Earth Day and CPW</t>
  </si>
  <si>
    <t>Dorm Electricty Competition (DEC)</t>
  </si>
  <si>
    <t>Posters and advertising</t>
  </si>
  <si>
    <t>Food for Kick off and study breaks</t>
  </si>
  <si>
    <t>Supplies</t>
  </si>
  <si>
    <t>Trasion Show</t>
  </si>
  <si>
    <t>Mannequins</t>
  </si>
  <si>
    <t>Composting</t>
  </si>
  <si>
    <t>For study breaks and publicity</t>
  </si>
  <si>
    <t>Garden</t>
  </si>
  <si>
    <t>For garden supplies</t>
  </si>
  <si>
    <t>Trash2Treasure</t>
  </si>
  <si>
    <t>Bins, boxes for storage, and publicity</t>
  </si>
  <si>
    <t>Fall 2014 groups requested</t>
  </si>
  <si>
    <t>Fall 2014 Finboard allocated</t>
  </si>
  <si>
    <t>In Jan-Jun 2015, Finboard can allocate</t>
  </si>
  <si>
    <t>Enviromental Container Outreach (ECO)</t>
  </si>
  <si>
    <t>Display at the Pru</t>
  </si>
  <si>
    <t>Events Committee</t>
  </si>
  <si>
    <t>IFC, Panhel, Dormcon Rep meetings</t>
  </si>
  <si>
    <t>Current Umbrella</t>
  </si>
  <si>
    <t>Umbrella Estimate</t>
  </si>
  <si>
    <t>Fall 2014 Balance Estimate</t>
  </si>
  <si>
    <t>This is the amount we would be at if 100% of the budget was spent based on Fall 2014 budget</t>
  </si>
  <si>
    <t>Current surplus. Implies that we spent ~39k less than expected out of the ~100k budgeted to the UA(not counting finboard). Thus, the UA spends better than the average Finboard group</t>
  </si>
  <si>
    <t>Umrella and Reserve after Spring 2015</t>
  </si>
  <si>
    <t>Estimate assuming Finboard groups have spent half of what was allocated to them. Finboard money is removed from the UA account on a yearly basis, thus we do not see the transaction until the new fiscal year</t>
  </si>
  <si>
    <t>Uses Umbrella Estimate instead of Current Umbrella</t>
  </si>
  <si>
    <t>Total</t>
  </si>
  <si>
    <t>Internal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</si>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</sst>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sz val="10"/>
      <name val="Arial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CCCCCC"/>
      </right>
      <top style="thin">
        <color auto="1"/>
      </top>
      <bottom style="thin">
        <color rgb="FFFFFFFF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CCCCC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0" borderId="2" xfId="0" applyFont="1" applyBorder="1"/>
    <xf numFmtId="0" fontId="4" fillId="2" borderId="3" xfId="0" applyFont="1" applyFill="1" applyBorder="1" applyAlignment="1">
      <alignment wrapText="1"/>
    </xf>
    <xf numFmtId="165" fontId="4" fillId="3" borderId="4" xfId="0" applyNumberFormat="1" applyFont="1" applyFill="1" applyBorder="1" applyAlignment="1">
      <alignment wrapText="1"/>
    </xf>
    <xf numFmtId="165" fontId="4" fillId="4" borderId="4" xfId="0" applyNumberFormat="1" applyFont="1" applyFill="1" applyBorder="1" applyAlignment="1">
      <alignment wrapText="1"/>
    </xf>
    <xf numFmtId="165" fontId="4" fillId="0" borderId="4" xfId="0" applyNumberFormat="1" applyFont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165" fontId="4" fillId="3" borderId="4" xfId="0" applyNumberFormat="1" applyFont="1" applyFill="1" applyBorder="1" applyAlignment="1">
      <alignment horizontal="right" wrapText="1"/>
    </xf>
    <xf numFmtId="0" fontId="1" fillId="2" borderId="3" xfId="0" applyFont="1" applyFill="1" applyBorder="1"/>
    <xf numFmtId="165" fontId="1" fillId="3" borderId="4" xfId="0" applyNumberFormat="1" applyFont="1" applyFill="1" applyBorder="1"/>
    <xf numFmtId="165" fontId="4" fillId="4" borderId="4" xfId="0" applyNumberFormat="1" applyFont="1" applyFill="1" applyBorder="1" applyAlignment="1">
      <alignment horizontal="right" wrapText="1"/>
    </xf>
    <xf numFmtId="165" fontId="1" fillId="4" borderId="4" xfId="0" applyNumberFormat="1" applyFont="1" applyFill="1" applyBorder="1"/>
    <xf numFmtId="0" fontId="2" fillId="0" borderId="2" xfId="0" applyFont="1" applyFill="1" applyBorder="1"/>
    <xf numFmtId="165" fontId="4" fillId="0" borderId="4" xfId="0" applyNumberFormat="1" applyFont="1" applyFill="1" applyBorder="1" applyAlignment="1">
      <alignment wrapText="1"/>
    </xf>
    <xf numFmtId="165" fontId="4" fillId="0" borderId="4" xfId="0" applyNumberFormat="1" applyFont="1" applyFill="1" applyBorder="1" applyAlignment="1">
      <alignment horizontal="right" wrapText="1"/>
    </xf>
    <xf numFmtId="165" fontId="1" fillId="0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5" fontId="1" fillId="0" borderId="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2" fillId="2" borderId="3" xfId="0" applyFont="1" applyFill="1" applyBorder="1"/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/>
    </xf>
    <xf numFmtId="0" fontId="2" fillId="5" borderId="2" xfId="0" applyFont="1" applyFill="1" applyBorder="1"/>
    <xf numFmtId="0" fontId="0" fillId="5" borderId="0" xfId="0" applyFill="1"/>
    <xf numFmtId="165" fontId="4" fillId="5" borderId="4" xfId="0" applyNumberFormat="1" applyFont="1" applyFill="1" applyBorder="1" applyAlignment="1">
      <alignment wrapText="1"/>
    </xf>
    <xf numFmtId="165" fontId="4" fillId="5" borderId="4" xfId="0" applyNumberFormat="1" applyFont="1" applyFill="1" applyBorder="1" applyAlignment="1">
      <alignment horizontal="right" wrapText="1"/>
    </xf>
    <xf numFmtId="0" fontId="1" fillId="5" borderId="4" xfId="0" applyFont="1" applyFill="1" applyBorder="1" applyAlignment="1">
      <alignment wrapText="1"/>
    </xf>
    <xf numFmtId="165" fontId="1" fillId="5" borderId="4" xfId="0" applyNumberFormat="1" applyFont="1" applyFill="1" applyBorder="1"/>
    <xf numFmtId="0" fontId="7" fillId="0" borderId="4" xfId="0" applyNumberFormat="1" applyFont="1" applyFill="1" applyBorder="1" applyAlignment="1">
      <alignment vertical="top" wrapText="1"/>
    </xf>
    <xf numFmtId="0" fontId="9" fillId="0" borderId="5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6" borderId="4" xfId="0" applyNumberFormat="1" applyFont="1" applyFill="1" applyBorder="1" applyAlignment="1">
      <alignment horizontal="left" vertical="center" wrapText="1"/>
    </xf>
    <xf numFmtId="0" fontId="4" fillId="6" borderId="4" xfId="0" applyNumberFormat="1" applyFont="1" applyFill="1" applyBorder="1" applyAlignment="1">
      <alignment horizontal="left" wrapText="1"/>
    </xf>
    <xf numFmtId="0" fontId="4" fillId="7" borderId="4" xfId="0" applyNumberFormat="1" applyFont="1" applyFill="1" applyBorder="1" applyAlignment="1">
      <alignment horizontal="left" vertical="center" wrapText="1"/>
    </xf>
    <xf numFmtId="0" fontId="4" fillId="7" borderId="4" xfId="0" applyNumberFormat="1" applyFont="1" applyFill="1" applyBorder="1" applyAlignment="1">
      <alignment horizontal="left" wrapText="1"/>
    </xf>
    <xf numFmtId="0" fontId="4" fillId="3" borderId="4" xfId="0" applyNumberFormat="1" applyFont="1" applyFill="1" applyBorder="1" applyAlignment="1">
      <alignment horizontal="left" wrapText="1"/>
    </xf>
    <xf numFmtId="0" fontId="4" fillId="2" borderId="4" xfId="0" applyNumberFormat="1" applyFont="1" applyFill="1" applyBorder="1" applyAlignment="1">
      <alignment horizontal="left" wrapText="1"/>
    </xf>
    <xf numFmtId="0" fontId="4" fillId="6" borderId="4" xfId="0" quotePrefix="1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wrapText="1"/>
    </xf>
    <xf numFmtId="0" fontId="6" fillId="6" borderId="4" xfId="0" applyNumberFormat="1" applyFont="1" applyFill="1" applyBorder="1" applyAlignment="1">
      <alignment horizontal="left" wrapText="1"/>
    </xf>
    <xf numFmtId="0" fontId="7" fillId="3" borderId="4" xfId="0" applyNumberFormat="1" applyFont="1" applyFill="1" applyBorder="1" applyAlignment="1">
      <alignment horizontal="left" wrapText="1"/>
    </xf>
    <xf numFmtId="0" fontId="4" fillId="8" borderId="4" xfId="0" applyNumberFormat="1" applyFont="1" applyFill="1" applyBorder="1" applyAlignment="1">
      <alignment horizontal="left" wrapText="1"/>
    </xf>
    <xf numFmtId="0" fontId="6" fillId="8" borderId="4" xfId="0" applyNumberFormat="1" applyFont="1" applyFill="1" applyBorder="1" applyAlignment="1">
      <alignment horizontal="left" wrapText="1"/>
    </xf>
    <xf numFmtId="0" fontId="4" fillId="7" borderId="7" xfId="0" applyNumberFormat="1" applyFont="1" applyFill="1" applyBorder="1" applyAlignment="1">
      <alignment horizontal="left" wrapText="1"/>
    </xf>
    <xf numFmtId="0" fontId="7" fillId="3" borderId="7" xfId="0" applyNumberFormat="1" applyFont="1" applyFill="1" applyBorder="1" applyAlignment="1">
      <alignment horizontal="left" wrapText="1"/>
    </xf>
    <xf numFmtId="0" fontId="6" fillId="2" borderId="8" xfId="0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left" wrapText="1"/>
    </xf>
    <xf numFmtId="0" fontId="4" fillId="2" borderId="9" xfId="0" applyNumberFormat="1" applyFont="1" applyFill="1" applyBorder="1" applyAlignment="1">
      <alignment horizontal="left" wrapText="1"/>
    </xf>
    <xf numFmtId="0" fontId="4" fillId="2" borderId="5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left" wrapText="1"/>
    </xf>
    <xf numFmtId="0" fontId="6" fillId="2" borderId="12" xfId="0" applyNumberFormat="1" applyFont="1" applyFill="1" applyBorder="1" applyAlignment="1">
      <alignment horizontal="left" wrapText="1"/>
    </xf>
    <xf numFmtId="0" fontId="4" fillId="2" borderId="12" xfId="0" applyNumberFormat="1" applyFont="1" applyFill="1" applyBorder="1" applyAlignment="1">
      <alignment horizontal="left" wrapText="1"/>
    </xf>
    <xf numFmtId="0" fontId="4" fillId="2" borderId="13" xfId="0" applyNumberFormat="1" applyFont="1" applyFill="1" applyBorder="1" applyAlignment="1">
      <alignment horizontal="left" wrapText="1"/>
    </xf>
    <xf numFmtId="0" fontId="4" fillId="2" borderId="14" xfId="0" applyNumberFormat="1" applyFont="1" applyFill="1" applyBorder="1" applyAlignment="1">
      <alignment horizontal="left" wrapText="1"/>
    </xf>
    <xf numFmtId="0" fontId="10" fillId="3" borderId="4" xfId="0" applyNumberFormat="1" applyFont="1" applyFill="1" applyBorder="1" applyAlignment="1">
      <alignment horizontal="left" wrapText="1"/>
    </xf>
    <xf numFmtId="0" fontId="8" fillId="0" borderId="0" xfId="0" applyFont="1"/>
    <xf numFmtId="0" fontId="0" fillId="0" borderId="0" xfId="0" applyFont="1"/>
    <xf numFmtId="0" fontId="4" fillId="2" borderId="6" xfId="0" applyNumberFormat="1" applyFont="1" applyFill="1" applyBorder="1" applyAlignment="1">
      <alignment horizontal="left" wrapText="1"/>
    </xf>
    <xf numFmtId="0" fontId="7" fillId="8" borderId="4" xfId="0" applyNumberFormat="1" applyFont="1" applyFill="1" applyBorder="1" applyAlignment="1">
      <alignment vertical="top" wrapText="1"/>
    </xf>
    <xf numFmtId="0" fontId="4" fillId="8" borderId="7" xfId="0" applyNumberFormat="1" applyFont="1" applyFill="1" applyBorder="1" applyAlignment="1">
      <alignment horizontal="left" wrapText="1"/>
    </xf>
    <xf numFmtId="0" fontId="4" fillId="8" borderId="3" xfId="0" applyNumberFormat="1" applyFont="1" applyFill="1" applyBorder="1" applyAlignment="1">
      <alignment horizontal="left" wrapText="1"/>
    </xf>
    <xf numFmtId="0" fontId="4" fillId="8" borderId="10" xfId="0" applyNumberFormat="1" applyFont="1" applyFill="1" applyBorder="1" applyAlignment="1">
      <alignment horizontal="left" wrapText="1"/>
    </xf>
    <xf numFmtId="0" fontId="0" fillId="8" borderId="0" xfId="0" applyFont="1" applyFill="1"/>
    <xf numFmtId="0" fontId="4" fillId="5" borderId="4" xfId="0" applyNumberFormat="1" applyFont="1" applyFill="1" applyBorder="1" applyAlignment="1">
      <alignment horizontal="left" wrapText="1"/>
    </xf>
    <xf numFmtId="0" fontId="6" fillId="8" borderId="3" xfId="0" applyNumberFormat="1" applyFont="1" applyFill="1" applyBorder="1" applyAlignment="1">
      <alignment horizontal="left" wrapText="1"/>
    </xf>
    <xf numFmtId="0" fontId="4" fillId="5" borderId="3" xfId="0" applyNumberFormat="1" applyFont="1" applyFill="1" applyBorder="1" applyAlignment="1">
      <alignment horizontal="left" wrapText="1"/>
    </xf>
    <xf numFmtId="0" fontId="6" fillId="2" borderId="14" xfId="0" applyNumberFormat="1" applyFont="1" applyFill="1" applyBorder="1" applyAlignment="1">
      <alignment horizontal="left" wrapText="1"/>
    </xf>
    <xf numFmtId="0" fontId="6" fillId="5" borderId="3" xfId="0" applyNumberFormat="1" applyFont="1" applyFill="1" applyBorder="1" applyAlignment="1">
      <alignment horizontal="left" wrapText="1"/>
    </xf>
    <xf numFmtId="164" fontId="4" fillId="8" borderId="4" xfId="0" applyNumberFormat="1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12" fillId="0" borderId="0" xfId="0" applyFont="1" applyAlignment="1">
      <alignment horizontal="right" wrapText="1"/>
    </xf>
    <xf numFmtId="10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4" fillId="2" borderId="3" xfId="0" applyFont="1" applyFill="1" applyBorder="1" applyAlignment="1">
      <alignment wrapText="1"/>
    </xf>
    <xf numFmtId="165" fontId="4" fillId="3" borderId="4" xfId="0" applyNumberFormat="1" applyFont="1" applyFill="1" applyBorder="1" applyAlignment="1">
      <alignment wrapText="1"/>
    </xf>
    <xf numFmtId="165" fontId="4" fillId="0" borderId="4" xfId="0" applyNumberFormat="1" applyFont="1" applyBorder="1" applyAlignment="1">
      <alignment wrapText="1"/>
    </xf>
    <xf numFmtId="165" fontId="4" fillId="4" borderId="4" xfId="0" applyNumberFormat="1" applyFont="1" applyFill="1" applyBorder="1" applyAlignment="1">
      <alignment horizontal="right" wrapText="1"/>
    </xf>
    <xf numFmtId="165" fontId="4" fillId="0" borderId="4" xfId="0" applyNumberFormat="1" applyFont="1" applyFill="1" applyBorder="1" applyAlignment="1">
      <alignment wrapText="1"/>
    </xf>
    <xf numFmtId="0" fontId="4" fillId="7" borderId="4" xfId="0" applyNumberFormat="1" applyFont="1" applyFill="1" applyBorder="1" applyAlignment="1">
      <alignment horizontal="left" wrapText="1"/>
    </xf>
    <xf numFmtId="0" fontId="7" fillId="3" borderId="4" xfId="0" applyNumberFormat="1" applyFont="1" applyFill="1" applyBorder="1" applyAlignment="1">
      <alignment horizontal="left" wrapText="1"/>
    </xf>
    <xf numFmtId="0" fontId="4" fillId="2" borderId="12" xfId="0" applyNumberFormat="1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4" fillId="8" borderId="4" xfId="0" applyNumberFormat="1" applyFont="1" applyFill="1" applyBorder="1" applyAlignment="1">
      <alignment horizontal="left" wrapText="1"/>
    </xf>
    <xf numFmtId="165" fontId="0" fillId="0" borderId="0" xfId="0" applyNumberFormat="1"/>
    <xf numFmtId="0" fontId="6" fillId="7" borderId="4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ill="1"/>
    <xf numFmtId="165" fontId="0" fillId="0" borderId="0" xfId="0" applyNumberFormat="1" applyFont="1" applyAlignment="1">
      <alignment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3" zoomScale="110" zoomScaleNormal="110" zoomScalePageLayoutView="110" workbookViewId="0">
      <selection activeCell="G16" sqref="G16"/>
    </sheetView>
  </sheetViews>
  <sheetFormatPr baseColWidth="10" defaultColWidth="8.83203125" defaultRowHeight="14" x14ac:dyDescent="0"/>
  <cols>
    <col min="1" max="1" width="12.83203125" customWidth="1"/>
    <col min="2" max="2" width="25.5" customWidth="1"/>
    <col min="3" max="3" width="13.83203125" customWidth="1"/>
    <col min="4" max="4" width="13.83203125" style="33" customWidth="1"/>
    <col min="5" max="5" width="13.6640625" style="33" customWidth="1"/>
    <col min="6" max="6" width="13.5" customWidth="1"/>
    <col min="7" max="8" width="13.6640625" customWidth="1"/>
    <col min="9" max="9" width="11.6640625" customWidth="1"/>
    <col min="10" max="10" width="11.6640625" bestFit="1" customWidth="1"/>
    <col min="11" max="11" width="12.83203125" customWidth="1"/>
  </cols>
  <sheetData>
    <row r="1" spans="1:11" ht="15">
      <c r="A1" s="2"/>
      <c r="B1" s="3" t="s">
        <v>45</v>
      </c>
      <c r="C1" s="4" t="s">
        <v>1</v>
      </c>
      <c r="D1" s="32" t="s">
        <v>45</v>
      </c>
      <c r="E1" s="32" t="s">
        <v>0</v>
      </c>
      <c r="F1" s="18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</row>
    <row r="2" spans="1:11" ht="15">
      <c r="A2" s="26" t="s">
        <v>8</v>
      </c>
      <c r="B2" s="1"/>
      <c r="C2" s="1"/>
      <c r="F2" s="1"/>
      <c r="G2" s="1"/>
      <c r="H2" s="1"/>
      <c r="I2" s="1"/>
      <c r="J2" s="1"/>
      <c r="K2" s="1"/>
    </row>
    <row r="3" spans="1:11" ht="15">
      <c r="A3" s="6" t="s">
        <v>9</v>
      </c>
      <c r="B3" s="7">
        <v>4950</v>
      </c>
      <c r="C3" s="8"/>
      <c r="D3" s="34">
        <v>4750</v>
      </c>
      <c r="E3" s="34">
        <v>4750</v>
      </c>
      <c r="F3" s="19">
        <v>4715</v>
      </c>
      <c r="G3" s="9">
        <v>6680</v>
      </c>
      <c r="H3" s="9">
        <v>6680</v>
      </c>
      <c r="I3" s="9">
        <v>10600</v>
      </c>
      <c r="J3" s="9">
        <v>6460</v>
      </c>
      <c r="K3" s="9"/>
    </row>
    <row r="4" spans="1:11" ht="15">
      <c r="A4" s="6" t="s">
        <v>10</v>
      </c>
      <c r="B4" s="7">
        <v>8250</v>
      </c>
      <c r="C4" s="8"/>
      <c r="D4" s="34">
        <v>9350</v>
      </c>
      <c r="E4" s="34">
        <v>7000</v>
      </c>
      <c r="F4" s="19">
        <v>13610.26</v>
      </c>
      <c r="G4" s="9">
        <v>6200</v>
      </c>
      <c r="H4" s="9">
        <v>7250</v>
      </c>
      <c r="I4" s="9">
        <v>9600</v>
      </c>
      <c r="J4" s="9">
        <v>10520</v>
      </c>
      <c r="K4" s="9">
        <v>10800</v>
      </c>
    </row>
    <row r="5" spans="1:11" ht="15">
      <c r="A5" s="6" t="s">
        <v>11</v>
      </c>
      <c r="B5" s="7">
        <v>1800</v>
      </c>
      <c r="C5" s="8"/>
      <c r="D5" s="34">
        <v>5243.92</v>
      </c>
      <c r="E5" s="34">
        <v>1800</v>
      </c>
      <c r="F5" s="19">
        <v>2800</v>
      </c>
      <c r="G5" s="9">
        <v>1300</v>
      </c>
      <c r="H5" s="9">
        <v>1300</v>
      </c>
      <c r="I5" s="9">
        <v>2000</v>
      </c>
      <c r="J5" s="9">
        <v>1900</v>
      </c>
      <c r="K5" s="9">
        <v>2200</v>
      </c>
    </row>
    <row r="6" spans="1:11" ht="15">
      <c r="A6" s="10" t="s">
        <v>12</v>
      </c>
      <c r="B6" s="7">
        <f>SUM(B3:B5)</f>
        <v>15000</v>
      </c>
      <c r="C6" s="8"/>
      <c r="D6" s="34">
        <f>SUM(D3:D5)</f>
        <v>19343.919999999998</v>
      </c>
      <c r="E6" s="34">
        <v>13550</v>
      </c>
      <c r="F6" s="19">
        <v>21125.260000000002</v>
      </c>
      <c r="G6" s="9">
        <v>6200</v>
      </c>
      <c r="H6" s="9">
        <v>7250</v>
      </c>
      <c r="I6" s="9">
        <v>9600</v>
      </c>
      <c r="J6" s="9">
        <v>10520</v>
      </c>
      <c r="K6" s="9">
        <v>10800</v>
      </c>
    </row>
    <row r="7" spans="1:11" ht="15">
      <c r="A7" s="11"/>
      <c r="B7" s="7"/>
      <c r="C7" s="8"/>
      <c r="D7" s="34"/>
      <c r="E7" s="34"/>
      <c r="F7" s="19"/>
      <c r="G7" s="9"/>
      <c r="H7" s="9"/>
      <c r="I7" s="9"/>
      <c r="J7" s="9"/>
      <c r="K7" s="9"/>
    </row>
    <row r="8" spans="1:11" ht="15">
      <c r="A8" s="27" t="s">
        <v>13</v>
      </c>
      <c r="B8" s="7"/>
      <c r="C8" s="8"/>
      <c r="D8" s="34"/>
      <c r="E8" s="34"/>
      <c r="F8" s="19"/>
      <c r="G8" s="9"/>
      <c r="H8" s="9"/>
      <c r="I8" s="9"/>
      <c r="J8" s="9"/>
      <c r="K8" s="9"/>
    </row>
    <row r="9" spans="1:11" ht="60">
      <c r="A9" s="6" t="s">
        <v>14</v>
      </c>
      <c r="B9" s="7">
        <v>8024</v>
      </c>
      <c r="C9" s="8"/>
      <c r="D9" s="34">
        <v>7215.98</v>
      </c>
      <c r="E9" s="34">
        <v>8024</v>
      </c>
      <c r="F9" s="19">
        <v>3607.99</v>
      </c>
      <c r="G9" s="9">
        <v>4585</v>
      </c>
      <c r="H9" s="9">
        <v>4585</v>
      </c>
      <c r="I9" s="9">
        <v>4585</v>
      </c>
      <c r="J9" s="9">
        <v>4585</v>
      </c>
      <c r="K9" s="9">
        <v>4600</v>
      </c>
    </row>
    <row r="10" spans="1:11" ht="15">
      <c r="A10" s="6" t="s">
        <v>15</v>
      </c>
      <c r="B10" s="7">
        <v>2490</v>
      </c>
      <c r="C10" s="8"/>
      <c r="D10" s="34">
        <v>8490</v>
      </c>
      <c r="E10" s="34">
        <v>3990</v>
      </c>
      <c r="F10" s="19">
        <v>7400</v>
      </c>
      <c r="G10" s="9">
        <v>5000</v>
      </c>
      <c r="H10" s="9">
        <v>5000</v>
      </c>
      <c r="I10" s="9">
        <v>3253</v>
      </c>
      <c r="J10" s="9">
        <v>4745</v>
      </c>
      <c r="K10" s="9">
        <v>50</v>
      </c>
    </row>
    <row r="11" spans="1:11" ht="15">
      <c r="A11" s="6" t="s">
        <v>16</v>
      </c>
      <c r="B11" s="7">
        <v>2640</v>
      </c>
      <c r="C11" s="8"/>
      <c r="D11" s="34">
        <v>6840</v>
      </c>
      <c r="E11" s="34">
        <v>840</v>
      </c>
      <c r="F11" s="19">
        <v>840</v>
      </c>
      <c r="G11" s="9">
        <v>1260</v>
      </c>
      <c r="H11" s="9">
        <v>960</v>
      </c>
      <c r="I11" s="9">
        <v>450</v>
      </c>
      <c r="J11" s="9">
        <v>1200</v>
      </c>
      <c r="K11" s="9">
        <v>480</v>
      </c>
    </row>
    <row r="12" spans="1:11" ht="30">
      <c r="A12" s="6" t="s">
        <v>17</v>
      </c>
      <c r="B12" s="7">
        <v>2300</v>
      </c>
      <c r="C12" s="8"/>
      <c r="D12" s="34">
        <v>1150</v>
      </c>
      <c r="E12" s="34">
        <v>1325</v>
      </c>
      <c r="F12" s="9">
        <v>1150</v>
      </c>
      <c r="G12" s="9">
        <v>600</v>
      </c>
      <c r="H12" s="9">
        <v>787.5</v>
      </c>
      <c r="I12" s="9">
        <v>937.5</v>
      </c>
      <c r="J12" s="9">
        <v>787.5</v>
      </c>
      <c r="K12" s="1"/>
    </row>
    <row r="13" spans="1:11" ht="30">
      <c r="A13" s="6" t="s">
        <v>18</v>
      </c>
      <c r="B13" s="7">
        <v>672</v>
      </c>
      <c r="C13" s="8"/>
      <c r="D13" s="34">
        <v>672</v>
      </c>
      <c r="E13" s="34">
        <v>700</v>
      </c>
      <c r="F13" s="19">
        <v>800</v>
      </c>
      <c r="G13" s="9">
        <v>760.95</v>
      </c>
      <c r="H13" s="9">
        <v>923</v>
      </c>
      <c r="I13" s="9">
        <v>0</v>
      </c>
      <c r="J13" s="9">
        <v>120</v>
      </c>
      <c r="K13" s="9">
        <v>350</v>
      </c>
    </row>
    <row r="14" spans="1:11" s="1" customFormat="1" ht="15">
      <c r="A14" s="6" t="s">
        <v>89</v>
      </c>
      <c r="B14" s="7">
        <v>1340</v>
      </c>
      <c r="C14" s="8"/>
      <c r="D14" s="34">
        <v>5100</v>
      </c>
      <c r="E14" s="34"/>
      <c r="F14" s="19"/>
      <c r="G14" s="9"/>
      <c r="H14" s="9"/>
      <c r="I14" s="9"/>
      <c r="J14" s="9"/>
      <c r="K14" s="9"/>
    </row>
    <row r="15" spans="1:11" ht="15">
      <c r="A15" s="6" t="s">
        <v>19</v>
      </c>
      <c r="B15" s="7">
        <v>224</v>
      </c>
      <c r="C15" s="8"/>
      <c r="D15" s="34">
        <v>490</v>
      </c>
      <c r="E15" s="34">
        <v>350</v>
      </c>
      <c r="F15" s="19">
        <v>350</v>
      </c>
      <c r="G15" s="9">
        <v>256</v>
      </c>
      <c r="H15" s="9">
        <v>340</v>
      </c>
      <c r="I15" s="9"/>
      <c r="J15" s="9"/>
      <c r="K15" s="9"/>
    </row>
    <row r="16" spans="1:11" ht="15">
      <c r="A16" s="6" t="s">
        <v>20</v>
      </c>
      <c r="B16" s="7">
        <v>490</v>
      </c>
      <c r="C16" s="8"/>
      <c r="D16" s="34">
        <v>490</v>
      </c>
      <c r="E16" s="34">
        <v>350</v>
      </c>
      <c r="F16" s="19">
        <v>490</v>
      </c>
      <c r="G16" s="9">
        <v>0</v>
      </c>
      <c r="H16" s="9">
        <v>400</v>
      </c>
      <c r="I16" s="9"/>
      <c r="J16" s="9"/>
      <c r="K16" s="9"/>
    </row>
    <row r="17" spans="1:15" ht="30">
      <c r="A17" s="6" t="s">
        <v>21</v>
      </c>
      <c r="B17" s="7">
        <v>2540</v>
      </c>
      <c r="C17" s="8"/>
      <c r="D17" s="34">
        <v>2540</v>
      </c>
      <c r="E17" s="34">
        <v>2040</v>
      </c>
      <c r="F17" s="19">
        <v>2540</v>
      </c>
      <c r="G17" s="9"/>
      <c r="H17" s="9"/>
      <c r="I17" s="9"/>
      <c r="J17" s="9"/>
      <c r="K17" s="9"/>
    </row>
    <row r="18" spans="1:15" ht="30">
      <c r="A18" s="6" t="s">
        <v>22</v>
      </c>
      <c r="B18" s="7">
        <v>9850</v>
      </c>
      <c r="C18" s="8"/>
      <c r="D18" s="34">
        <v>14850</v>
      </c>
      <c r="E18" s="34">
        <v>9350</v>
      </c>
      <c r="F18" s="19">
        <v>4350</v>
      </c>
      <c r="G18" s="9">
        <v>8800</v>
      </c>
      <c r="H18" s="9">
        <v>6000</v>
      </c>
      <c r="I18" s="9">
        <v>7250</v>
      </c>
      <c r="J18" s="9">
        <v>6150</v>
      </c>
      <c r="K18" s="9">
        <v>6050</v>
      </c>
    </row>
    <row r="19" spans="1:15" s="1" customFormat="1" ht="15">
      <c r="A19" s="6" t="s">
        <v>96</v>
      </c>
      <c r="B19" s="7">
        <v>520</v>
      </c>
      <c r="C19" s="8"/>
      <c r="D19" s="34">
        <v>760</v>
      </c>
      <c r="E19" s="34"/>
      <c r="F19" s="19"/>
      <c r="G19" s="9"/>
      <c r="H19" s="9"/>
      <c r="I19" s="9"/>
      <c r="J19" s="9"/>
      <c r="K19" s="9"/>
    </row>
    <row r="20" spans="1:15" ht="30">
      <c r="A20" s="6" t="s">
        <v>23</v>
      </c>
      <c r="B20" s="7">
        <v>6410</v>
      </c>
      <c r="C20" s="8"/>
      <c r="D20" s="34">
        <v>7410</v>
      </c>
      <c r="E20" s="34">
        <v>8810</v>
      </c>
      <c r="F20" s="19">
        <v>7480</v>
      </c>
      <c r="G20" s="9">
        <v>7400</v>
      </c>
      <c r="H20" s="9">
        <v>2950</v>
      </c>
      <c r="I20" s="9"/>
      <c r="J20" s="9"/>
      <c r="K20" s="9"/>
    </row>
    <row r="21" spans="1:15" ht="45">
      <c r="A21" s="6" t="s">
        <v>24</v>
      </c>
      <c r="B21" s="7">
        <v>9970</v>
      </c>
      <c r="C21" s="8"/>
      <c r="D21" s="34">
        <v>3720</v>
      </c>
      <c r="E21" s="34">
        <v>8078</v>
      </c>
      <c r="F21" s="19">
        <v>6320</v>
      </c>
      <c r="G21" s="9">
        <v>70</v>
      </c>
      <c r="H21" s="9">
        <v>0</v>
      </c>
      <c r="I21" s="9"/>
      <c r="J21" s="9"/>
      <c r="K21" s="9"/>
    </row>
    <row r="22" spans="1:15" ht="15">
      <c r="A22" s="6" t="s">
        <v>25</v>
      </c>
      <c r="B22" s="7">
        <v>6207.7</v>
      </c>
      <c r="C22" s="8"/>
      <c r="D22" s="34">
        <v>5501</v>
      </c>
      <c r="E22" s="34">
        <v>8829.86</v>
      </c>
      <c r="F22" s="19">
        <v>4028.37</v>
      </c>
      <c r="G22" s="9">
        <v>2020</v>
      </c>
      <c r="H22" s="9">
        <v>900</v>
      </c>
      <c r="I22" s="9">
        <v>1100</v>
      </c>
      <c r="J22" s="9">
        <v>800</v>
      </c>
      <c r="K22" s="9">
        <v>150</v>
      </c>
    </row>
    <row r="23" spans="1:15" ht="45">
      <c r="A23" s="6" t="s">
        <v>26</v>
      </c>
      <c r="B23" s="7">
        <v>3472.5</v>
      </c>
      <c r="C23" s="8"/>
      <c r="D23" s="34">
        <v>1972.5</v>
      </c>
      <c r="E23" s="34">
        <v>1872.52</v>
      </c>
      <c r="F23" s="9">
        <v>1882.5</v>
      </c>
      <c r="G23" s="9">
        <v>0</v>
      </c>
      <c r="H23" s="9">
        <v>150</v>
      </c>
      <c r="I23" s="9">
        <v>210</v>
      </c>
      <c r="J23" s="9">
        <v>50</v>
      </c>
      <c r="K23" s="1"/>
    </row>
    <row r="24" spans="1:15" ht="30">
      <c r="A24" s="10" t="s">
        <v>27</v>
      </c>
      <c r="B24" s="7">
        <f>SUM(B9:B23)</f>
        <v>57150.2</v>
      </c>
      <c r="C24" s="8"/>
      <c r="D24" s="34">
        <f>SUM(D9:D23)</f>
        <v>67201.48</v>
      </c>
      <c r="E24" s="34">
        <v>54559.38</v>
      </c>
      <c r="F24" s="19">
        <v>40713.86</v>
      </c>
      <c r="G24" s="9">
        <v>30751.95</v>
      </c>
      <c r="H24" s="9">
        <v>22845.5</v>
      </c>
      <c r="I24" s="9">
        <v>25705.5</v>
      </c>
      <c r="J24" s="9">
        <v>23400.5</v>
      </c>
      <c r="K24" s="9">
        <v>29335.5</v>
      </c>
    </row>
    <row r="25" spans="1:15" ht="15">
      <c r="A25" s="11"/>
      <c r="B25" s="7"/>
      <c r="C25" s="8"/>
      <c r="D25" s="34"/>
      <c r="E25" s="34"/>
      <c r="F25" s="19"/>
      <c r="G25" s="9"/>
      <c r="H25" s="9"/>
      <c r="I25" s="9"/>
      <c r="J25" s="9"/>
      <c r="K25" s="9"/>
    </row>
    <row r="26" spans="1:15" ht="30">
      <c r="A26" s="28" t="s">
        <v>28</v>
      </c>
      <c r="B26" s="7"/>
      <c r="C26" s="8"/>
      <c r="D26" s="34"/>
      <c r="E26" s="34"/>
      <c r="F26" s="19"/>
      <c r="G26" s="9"/>
      <c r="H26" s="9"/>
      <c r="I26" s="9"/>
      <c r="J26" s="9"/>
      <c r="K26" s="9"/>
    </row>
    <row r="27" spans="1:15" ht="45">
      <c r="A27" s="6" t="s">
        <v>29</v>
      </c>
      <c r="B27" s="7">
        <v>4000</v>
      </c>
      <c r="C27" s="16" t="s">
        <v>30</v>
      </c>
      <c r="D27" s="34">
        <v>4000</v>
      </c>
      <c r="E27" s="34">
        <v>3000</v>
      </c>
      <c r="F27" s="19">
        <v>3000</v>
      </c>
      <c r="G27" s="9">
        <v>3000</v>
      </c>
      <c r="H27" s="9">
        <v>3000</v>
      </c>
      <c r="I27" s="9">
        <v>3000</v>
      </c>
      <c r="J27" s="9">
        <v>3000</v>
      </c>
      <c r="K27" s="9">
        <v>3000</v>
      </c>
    </row>
    <row r="28" spans="1:15" ht="60">
      <c r="A28" s="6" t="s">
        <v>31</v>
      </c>
      <c r="B28" s="7">
        <v>14000</v>
      </c>
      <c r="C28" s="16" t="s">
        <v>32</v>
      </c>
      <c r="D28" s="34">
        <v>14000</v>
      </c>
      <c r="E28" s="34">
        <v>14000</v>
      </c>
      <c r="F28" s="19">
        <v>14000</v>
      </c>
      <c r="G28" s="9">
        <v>2500</v>
      </c>
      <c r="H28" s="9">
        <v>2500</v>
      </c>
      <c r="I28" s="9">
        <v>2500</v>
      </c>
      <c r="J28" s="9">
        <v>2500</v>
      </c>
      <c r="K28" s="9">
        <v>2500</v>
      </c>
    </row>
    <row r="29" spans="1:15" s="84" customFormat="1" ht="30">
      <c r="A29" s="86" t="s">
        <v>169</v>
      </c>
      <c r="B29" s="87">
        <v>5000</v>
      </c>
      <c r="C29" s="89" t="s">
        <v>148</v>
      </c>
      <c r="D29" s="34">
        <v>5000</v>
      </c>
      <c r="E29" s="34"/>
      <c r="F29" s="90"/>
      <c r="G29" s="88"/>
      <c r="H29" s="88"/>
      <c r="I29" s="88"/>
      <c r="J29" s="88"/>
      <c r="K29" s="88"/>
    </row>
    <row r="30" spans="1:15" s="84" customFormat="1" ht="30">
      <c r="A30" s="86" t="s">
        <v>147</v>
      </c>
      <c r="B30" s="87">
        <v>5000</v>
      </c>
      <c r="C30" s="89" t="s">
        <v>148</v>
      </c>
      <c r="D30" s="34">
        <v>0</v>
      </c>
      <c r="E30" s="34"/>
      <c r="F30" s="90">
        <v>5000</v>
      </c>
      <c r="G30" s="88"/>
      <c r="H30" s="88"/>
      <c r="I30" s="88"/>
      <c r="J30" s="88"/>
      <c r="K30" s="88"/>
    </row>
    <row r="31" spans="1:15" ht="60">
      <c r="A31" s="12" t="s">
        <v>33</v>
      </c>
      <c r="B31" s="7">
        <v>175275.7</v>
      </c>
      <c r="C31" s="16" t="s">
        <v>125</v>
      </c>
      <c r="D31" s="34">
        <v>176509.54</v>
      </c>
      <c r="E31" s="34">
        <v>135839.86267500001</v>
      </c>
      <c r="F31" s="19">
        <v>90000</v>
      </c>
      <c r="G31" s="9">
        <v>168543.97</v>
      </c>
      <c r="H31" s="9">
        <v>176612.8</v>
      </c>
      <c r="I31" s="9">
        <v>166438.29999999999</v>
      </c>
      <c r="J31" s="9">
        <v>176138.9</v>
      </c>
      <c r="K31" s="9">
        <v>173116.3</v>
      </c>
    </row>
    <row r="32" spans="1:15" ht="30">
      <c r="A32" s="10" t="s">
        <v>34</v>
      </c>
      <c r="B32" s="7">
        <f>SUM(B27:B31)</f>
        <v>203275.7</v>
      </c>
      <c r="C32" s="8"/>
      <c r="D32" s="34">
        <f>SUM(D27:D31)</f>
        <v>199509.54</v>
      </c>
      <c r="E32" s="34">
        <v>152839.86267500001</v>
      </c>
      <c r="F32" s="19">
        <v>130563.12</v>
      </c>
      <c r="G32" s="9"/>
      <c r="H32" s="9"/>
      <c r="I32" s="9"/>
      <c r="J32" s="9"/>
      <c r="K32" s="9"/>
      <c r="O32" s="80"/>
    </row>
    <row r="33" spans="1:14" ht="15">
      <c r="A33" s="6"/>
      <c r="B33" s="7"/>
      <c r="C33" s="8"/>
      <c r="D33" s="34"/>
      <c r="E33" s="34"/>
      <c r="F33" s="19"/>
      <c r="G33" s="9"/>
      <c r="H33" s="9"/>
      <c r="I33" s="9"/>
      <c r="J33" s="9"/>
      <c r="K33" s="9"/>
    </row>
    <row r="34" spans="1:14" ht="30">
      <c r="A34" s="29" t="s">
        <v>35</v>
      </c>
      <c r="B34" s="13">
        <f>SUM(B6,B24,B32)</f>
        <v>275425.90000000002</v>
      </c>
      <c r="C34" s="22"/>
      <c r="D34" s="35">
        <f>SUM(D6,D24,D32)</f>
        <v>286054.94</v>
      </c>
      <c r="E34" s="35">
        <v>220949.24267500002</v>
      </c>
      <c r="F34" s="24">
        <v>192402.24</v>
      </c>
      <c r="G34" s="23"/>
      <c r="H34" s="23"/>
      <c r="I34" s="23"/>
      <c r="J34" s="23"/>
      <c r="K34" s="23"/>
      <c r="N34" s="80"/>
    </row>
    <row r="35" spans="1:14" ht="15">
      <c r="A35" s="1"/>
      <c r="B35" s="15"/>
      <c r="C35" s="1"/>
      <c r="D35" s="37"/>
      <c r="E35" s="37"/>
      <c r="F35" s="1"/>
      <c r="G35" s="1"/>
      <c r="H35" s="1"/>
      <c r="I35" s="1"/>
      <c r="J35" s="1"/>
      <c r="K35" s="85"/>
    </row>
    <row r="36" spans="1:14">
      <c r="L36" s="85"/>
    </row>
    <row r="37" spans="1:14" ht="30">
      <c r="A37" s="30" t="s">
        <v>36</v>
      </c>
      <c r="B37" s="13"/>
      <c r="C37" s="22"/>
      <c r="D37" s="35"/>
      <c r="E37" s="35"/>
      <c r="F37" s="25"/>
      <c r="G37" s="23"/>
      <c r="H37" s="23"/>
      <c r="I37" s="23"/>
      <c r="J37" s="23"/>
    </row>
    <row r="38" spans="1:14" ht="30">
      <c r="A38" s="6" t="s">
        <v>37</v>
      </c>
      <c r="B38" s="13">
        <v>157703</v>
      </c>
      <c r="C38" s="16" t="s">
        <v>38</v>
      </c>
      <c r="D38" s="35">
        <v>157703</v>
      </c>
      <c r="E38" s="35">
        <v>157703</v>
      </c>
      <c r="F38" s="20">
        <v>157703</v>
      </c>
      <c r="G38" s="9">
        <v>150730</v>
      </c>
      <c r="H38" s="9">
        <v>143230</v>
      </c>
      <c r="I38" s="9">
        <v>143230</v>
      </c>
      <c r="J38" s="9">
        <v>143230</v>
      </c>
    </row>
    <row r="39" spans="1:14" ht="30">
      <c r="A39" s="6" t="s">
        <v>39</v>
      </c>
      <c r="B39" s="13">
        <v>5000</v>
      </c>
      <c r="C39" s="16"/>
      <c r="D39" s="35">
        <v>5000</v>
      </c>
      <c r="E39" s="35">
        <v>2500</v>
      </c>
      <c r="F39" s="20">
        <v>2500</v>
      </c>
      <c r="G39" s="9">
        <v>5000</v>
      </c>
      <c r="H39" s="9">
        <v>0</v>
      </c>
      <c r="I39" s="9">
        <v>4150</v>
      </c>
      <c r="J39" s="9"/>
    </row>
    <row r="40" spans="1:14" ht="15">
      <c r="A40" s="6" t="s">
        <v>40</v>
      </c>
      <c r="B40" s="13">
        <v>2000</v>
      </c>
      <c r="C40" s="16"/>
      <c r="D40" s="35">
        <v>2000</v>
      </c>
      <c r="E40" s="35">
        <v>2000</v>
      </c>
      <c r="F40" s="20">
        <v>2000</v>
      </c>
      <c r="G40" s="9"/>
      <c r="H40" s="9"/>
      <c r="I40" s="9"/>
      <c r="J40" s="9"/>
    </row>
    <row r="41" spans="1:14" ht="30">
      <c r="A41" s="6" t="s">
        <v>41</v>
      </c>
      <c r="B41" s="13">
        <v>110722.9</v>
      </c>
      <c r="C41" s="16" t="s">
        <v>121</v>
      </c>
      <c r="D41" s="35">
        <v>121351.94</v>
      </c>
      <c r="E41" s="35">
        <v>58746.239999999998</v>
      </c>
      <c r="F41" s="20">
        <v>30199.243999999995</v>
      </c>
      <c r="G41" s="9">
        <v>30000</v>
      </c>
      <c r="H41" s="9">
        <v>30000</v>
      </c>
      <c r="I41" s="9">
        <v>30000</v>
      </c>
      <c r="J41" s="9">
        <v>40000</v>
      </c>
    </row>
    <row r="42" spans="1:14" ht="15">
      <c r="A42" s="6"/>
      <c r="B42" s="13"/>
      <c r="C42" s="16"/>
      <c r="D42" s="35"/>
      <c r="E42" s="35"/>
      <c r="F42" s="20"/>
      <c r="G42" s="9"/>
      <c r="H42" s="9"/>
      <c r="I42" s="9"/>
      <c r="J42" s="9"/>
    </row>
    <row r="43" spans="1:14" ht="15">
      <c r="A43" s="29" t="s">
        <v>42</v>
      </c>
      <c r="B43" s="13">
        <f>SUM(B38:B42)</f>
        <v>275425.90000000002</v>
      </c>
      <c r="C43" s="16"/>
      <c r="D43" s="35">
        <f>SUM(D38:D42)</f>
        <v>286054.94</v>
      </c>
      <c r="E43" s="35">
        <v>220949.24</v>
      </c>
      <c r="F43" s="20">
        <v>192402.24400000001</v>
      </c>
      <c r="G43" s="9">
        <v>185730</v>
      </c>
      <c r="H43" s="9">
        <v>173230</v>
      </c>
      <c r="I43" s="9">
        <v>181380</v>
      </c>
      <c r="J43" s="9">
        <v>183230</v>
      </c>
    </row>
    <row r="44" spans="1:14" ht="15">
      <c r="A44" s="10"/>
      <c r="B44" s="13"/>
      <c r="C44" s="16"/>
      <c r="D44" s="35"/>
      <c r="E44" s="35"/>
      <c r="F44" s="20"/>
      <c r="G44" s="9"/>
      <c r="H44" s="9"/>
      <c r="I44" s="9"/>
      <c r="J44" s="9"/>
    </row>
    <row r="45" spans="1:14" ht="15">
      <c r="A45" s="10"/>
      <c r="B45" s="13"/>
      <c r="C45" s="16"/>
      <c r="D45" s="35"/>
      <c r="E45" s="35"/>
      <c r="F45" s="20"/>
      <c r="G45" s="9"/>
      <c r="H45" s="9"/>
      <c r="I45" s="9"/>
      <c r="J45" s="9"/>
    </row>
    <row r="46" spans="1:14" ht="45">
      <c r="A46" s="27" t="s">
        <v>43</v>
      </c>
      <c r="B46" s="13"/>
      <c r="C46" s="22"/>
      <c r="D46" s="36"/>
      <c r="E46" s="36"/>
      <c r="F46" s="25"/>
      <c r="G46" s="23"/>
      <c r="H46" s="23"/>
      <c r="I46" s="23"/>
      <c r="J46" s="23"/>
    </row>
    <row r="47" spans="1:14" ht="30">
      <c r="A47" s="12" t="s">
        <v>35</v>
      </c>
      <c r="B47" s="13">
        <f>B34</f>
        <v>275425.90000000002</v>
      </c>
      <c r="C47" s="22"/>
      <c r="D47" s="36"/>
      <c r="E47" s="36"/>
      <c r="F47" s="24"/>
      <c r="G47" s="23"/>
      <c r="H47" s="23"/>
      <c r="I47" s="23"/>
      <c r="J47" s="23"/>
    </row>
    <row r="48" spans="1:14" ht="15">
      <c r="A48" s="14" t="s">
        <v>42</v>
      </c>
      <c r="B48" s="15">
        <f>B43</f>
        <v>275425.90000000002</v>
      </c>
      <c r="C48" s="17"/>
      <c r="D48" s="37"/>
      <c r="E48" s="37"/>
      <c r="F48" s="21"/>
      <c r="G48" s="1"/>
      <c r="H48" s="1"/>
      <c r="I48" s="1"/>
      <c r="J48" s="1"/>
    </row>
    <row r="49" spans="1:10" ht="15">
      <c r="A49" s="31" t="s">
        <v>44</v>
      </c>
      <c r="B49" s="15">
        <f>B48-B47</f>
        <v>0</v>
      </c>
      <c r="C49" s="1"/>
      <c r="F49" s="1"/>
      <c r="G49" s="1"/>
      <c r="H49" s="1"/>
      <c r="I49" s="1"/>
      <c r="J49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workbookViewId="0">
      <pane ySplit="1" topLeftCell="A2" activePane="bottomLeft" state="frozen"/>
      <selection pane="bottomLeft" activeCell="N19" sqref="N19"/>
    </sheetView>
  </sheetViews>
  <sheetFormatPr baseColWidth="10" defaultColWidth="8.83203125" defaultRowHeight="14" x14ac:dyDescent="0"/>
  <cols>
    <col min="1" max="1" width="20.33203125" style="66" customWidth="1"/>
    <col min="2" max="2" width="14.5" style="72" customWidth="1"/>
    <col min="3" max="3" width="22.5" style="72" customWidth="1"/>
    <col min="4" max="4" width="27.6640625" style="72" customWidth="1"/>
    <col min="5" max="5" width="9.33203125" style="66" customWidth="1"/>
    <col min="6" max="6" width="10.1640625" style="66" customWidth="1"/>
    <col min="7" max="7" width="12.6640625" style="66" customWidth="1"/>
    <col min="8" max="8" width="9.83203125" style="66" bestFit="1" customWidth="1"/>
    <col min="9" max="9" width="10.1640625" style="65" bestFit="1" customWidth="1"/>
    <col min="10" max="16384" width="8.83203125" style="66"/>
  </cols>
  <sheetData>
    <row r="1" spans="1:12" s="65" customFormat="1" ht="30">
      <c r="A1" s="38" t="s">
        <v>46</v>
      </c>
      <c r="B1" s="68" t="s">
        <v>47</v>
      </c>
      <c r="C1" s="68" t="s">
        <v>48</v>
      </c>
      <c r="D1" s="68" t="s">
        <v>49</v>
      </c>
      <c r="E1" s="38" t="s">
        <v>50</v>
      </c>
      <c r="F1" s="38" t="s">
        <v>51</v>
      </c>
      <c r="G1" s="38" t="s">
        <v>52</v>
      </c>
      <c r="H1" s="38" t="s">
        <v>53</v>
      </c>
      <c r="I1" s="39"/>
      <c r="J1" s="65" t="s">
        <v>179</v>
      </c>
      <c r="K1" s="65" t="s">
        <v>180</v>
      </c>
      <c r="L1" s="65" t="s">
        <v>181</v>
      </c>
    </row>
    <row r="2" spans="1:12" ht="15">
      <c r="A2" s="40" t="s">
        <v>54</v>
      </c>
      <c r="B2" s="41" t="s">
        <v>11</v>
      </c>
      <c r="C2" s="41" t="s">
        <v>131</v>
      </c>
      <c r="D2" s="42" t="s">
        <v>55</v>
      </c>
      <c r="E2" s="43">
        <v>1500</v>
      </c>
      <c r="F2" s="91">
        <v>1</v>
      </c>
      <c r="G2" s="91">
        <v>3500</v>
      </c>
      <c r="H2" s="91">
        <f t="shared" ref="H2:H8" si="0">F2*G2</f>
        <v>3500</v>
      </c>
      <c r="I2" s="45"/>
      <c r="J2" s="66">
        <f>SUM(I:I)+28000</f>
        <v>100150.2</v>
      </c>
      <c r="K2" s="66">
        <f>J2-L2</f>
        <v>30116</v>
      </c>
      <c r="L2" s="66">
        <f>I17+H20+H31+H34+H35+H57+H80+H81+H70+H85+H86+H87+H88+H93+H94+H95+H96+H97+H98+H99+H100+H101+H102+H103+H107+H108+28000</f>
        <v>70034.2</v>
      </c>
    </row>
    <row r="3" spans="1:12" ht="15">
      <c r="A3" s="46" t="s">
        <v>54</v>
      </c>
      <c r="B3" s="41" t="s">
        <v>11</v>
      </c>
      <c r="C3" s="41" t="s">
        <v>131</v>
      </c>
      <c r="D3" s="42" t="s">
        <v>56</v>
      </c>
      <c r="E3" s="91"/>
      <c r="F3" s="91">
        <v>1</v>
      </c>
      <c r="G3" s="91">
        <v>2000</v>
      </c>
      <c r="H3" s="91">
        <f t="shared" si="0"/>
        <v>2000</v>
      </c>
      <c r="I3" s="45"/>
    </row>
    <row r="4" spans="1:12" ht="15">
      <c r="A4" s="46" t="s">
        <v>54</v>
      </c>
      <c r="B4" s="41" t="s">
        <v>11</v>
      </c>
      <c r="C4" s="41" t="s">
        <v>131</v>
      </c>
      <c r="D4" s="42" t="s">
        <v>57</v>
      </c>
      <c r="E4" s="91"/>
      <c r="F4" s="91">
        <v>1</v>
      </c>
      <c r="G4" s="91">
        <v>500</v>
      </c>
      <c r="H4" s="91">
        <f t="shared" si="0"/>
        <v>500</v>
      </c>
      <c r="I4" s="45"/>
    </row>
    <row r="5" spans="1:12" ht="15">
      <c r="A5" s="46" t="s">
        <v>54</v>
      </c>
      <c r="B5" s="41" t="s">
        <v>11</v>
      </c>
      <c r="C5" s="41" t="s">
        <v>131</v>
      </c>
      <c r="D5" s="42" t="s">
        <v>58</v>
      </c>
      <c r="E5" s="91">
        <v>7</v>
      </c>
      <c r="F5" s="91">
        <v>1</v>
      </c>
      <c r="G5" s="91">
        <f>7*E5</f>
        <v>49</v>
      </c>
      <c r="H5" s="91">
        <f t="shared" si="0"/>
        <v>49</v>
      </c>
      <c r="I5" s="45"/>
    </row>
    <row r="6" spans="1:12" ht="15">
      <c r="A6" s="40" t="s">
        <v>54</v>
      </c>
      <c r="B6" s="41" t="s">
        <v>11</v>
      </c>
      <c r="C6" s="41" t="s">
        <v>59</v>
      </c>
      <c r="D6" s="42" t="s">
        <v>58</v>
      </c>
      <c r="E6" s="91">
        <v>250</v>
      </c>
      <c r="F6" s="91">
        <v>1</v>
      </c>
      <c r="G6" s="91">
        <f>7*E6</f>
        <v>1750</v>
      </c>
      <c r="H6" s="91">
        <f t="shared" si="0"/>
        <v>1750</v>
      </c>
      <c r="I6" s="45"/>
    </row>
    <row r="7" spans="1:12" ht="15">
      <c r="A7" s="40" t="s">
        <v>54</v>
      </c>
      <c r="B7" s="41" t="s">
        <v>11</v>
      </c>
      <c r="C7" s="41" t="s">
        <v>60</v>
      </c>
      <c r="D7" s="42" t="s">
        <v>58</v>
      </c>
      <c r="E7" s="91">
        <v>10</v>
      </c>
      <c r="F7" s="91">
        <v>10</v>
      </c>
      <c r="G7" s="91">
        <f>7*E7</f>
        <v>70</v>
      </c>
      <c r="H7" s="91">
        <f t="shared" si="0"/>
        <v>700</v>
      </c>
      <c r="I7" s="45"/>
    </row>
    <row r="8" spans="1:12" ht="15">
      <c r="A8" s="46" t="s">
        <v>54</v>
      </c>
      <c r="B8" s="42" t="s">
        <v>61</v>
      </c>
      <c r="C8" s="42" t="s">
        <v>62</v>
      </c>
      <c r="D8" s="42" t="s">
        <v>63</v>
      </c>
      <c r="E8" s="91"/>
      <c r="F8" s="91">
        <v>1</v>
      </c>
      <c r="G8" s="91">
        <v>500</v>
      </c>
      <c r="H8" s="91">
        <f t="shared" si="0"/>
        <v>500</v>
      </c>
      <c r="I8" s="45"/>
    </row>
    <row r="9" spans="1:12" ht="30">
      <c r="A9" s="46" t="s">
        <v>54</v>
      </c>
      <c r="B9" s="42" t="s">
        <v>11</v>
      </c>
      <c r="C9" s="42" t="s">
        <v>62</v>
      </c>
      <c r="D9" s="42" t="s">
        <v>132</v>
      </c>
      <c r="E9" s="91"/>
      <c r="F9" s="91"/>
      <c r="G9" s="91"/>
      <c r="H9" s="91">
        <v>200</v>
      </c>
      <c r="I9" s="45"/>
    </row>
    <row r="10" spans="1:12" ht="15">
      <c r="A10" s="46" t="s">
        <v>54</v>
      </c>
      <c r="B10" s="42" t="s">
        <v>61</v>
      </c>
      <c r="C10" s="42" t="s">
        <v>62</v>
      </c>
      <c r="D10" s="42" t="s">
        <v>133</v>
      </c>
      <c r="E10" s="91"/>
      <c r="F10" s="91"/>
      <c r="G10" s="91"/>
      <c r="H10" s="91">
        <v>400</v>
      </c>
      <c r="I10" s="45"/>
    </row>
    <row r="11" spans="1:12" ht="30">
      <c r="A11" s="46" t="s">
        <v>54</v>
      </c>
      <c r="B11" s="42" t="s">
        <v>11</v>
      </c>
      <c r="C11" s="42" t="s">
        <v>62</v>
      </c>
      <c r="D11" s="42" t="s">
        <v>134</v>
      </c>
      <c r="E11" s="91"/>
      <c r="F11" s="91"/>
      <c r="G11" s="91"/>
      <c r="H11" s="91">
        <v>1600</v>
      </c>
      <c r="I11" s="45"/>
    </row>
    <row r="12" spans="1:12" ht="15">
      <c r="A12" s="46" t="s">
        <v>54</v>
      </c>
      <c r="B12" s="42" t="s">
        <v>11</v>
      </c>
      <c r="C12" s="42" t="s">
        <v>62</v>
      </c>
      <c r="D12" s="42" t="s">
        <v>135</v>
      </c>
      <c r="E12" s="91"/>
      <c r="F12" s="91"/>
      <c r="G12" s="91"/>
      <c r="H12" s="91">
        <v>800</v>
      </c>
      <c r="I12" s="45"/>
    </row>
    <row r="13" spans="1:12" ht="15">
      <c r="A13" s="46" t="s">
        <v>54</v>
      </c>
      <c r="B13" s="42" t="s">
        <v>64</v>
      </c>
      <c r="C13" s="42" t="s">
        <v>65</v>
      </c>
      <c r="D13" s="42" t="s">
        <v>66</v>
      </c>
      <c r="E13" s="91"/>
      <c r="F13" s="91"/>
      <c r="G13" s="91"/>
      <c r="H13" s="91">
        <v>-1000</v>
      </c>
      <c r="I13" s="45"/>
    </row>
    <row r="14" spans="1:12" ht="15">
      <c r="A14" s="46" t="s">
        <v>54</v>
      </c>
      <c r="B14" s="42" t="s">
        <v>64</v>
      </c>
      <c r="C14" s="47" t="s">
        <v>65</v>
      </c>
      <c r="D14" s="42" t="s">
        <v>67</v>
      </c>
      <c r="E14" s="91"/>
      <c r="F14" s="91"/>
      <c r="G14" s="91"/>
      <c r="H14" s="91">
        <v>-1000</v>
      </c>
      <c r="I14" s="45"/>
    </row>
    <row r="15" spans="1:12" ht="15">
      <c r="A15" s="46" t="s">
        <v>54</v>
      </c>
      <c r="B15" s="42" t="s">
        <v>64</v>
      </c>
      <c r="C15" s="42" t="s">
        <v>65</v>
      </c>
      <c r="D15" s="42" t="s">
        <v>136</v>
      </c>
      <c r="E15" s="91"/>
      <c r="F15" s="91"/>
      <c r="G15" s="91"/>
      <c r="H15" s="91">
        <f>(9999+H16)</f>
        <v>1975</v>
      </c>
      <c r="I15" s="45"/>
    </row>
    <row r="16" spans="1:12" ht="15">
      <c r="A16" s="46" t="s">
        <v>54</v>
      </c>
      <c r="B16" s="42" t="s">
        <v>64</v>
      </c>
      <c r="C16" s="42" t="s">
        <v>65</v>
      </c>
      <c r="D16" s="42" t="s">
        <v>137</v>
      </c>
      <c r="E16" s="91"/>
      <c r="F16" s="91"/>
      <c r="G16" s="91"/>
      <c r="H16" s="91">
        <f>-I17</f>
        <v>-8024</v>
      </c>
      <c r="I16" s="45"/>
    </row>
    <row r="17" spans="1:9" ht="15">
      <c r="A17" s="48" t="s">
        <v>54</v>
      </c>
      <c r="B17" s="49" t="s">
        <v>68</v>
      </c>
      <c r="C17" s="42"/>
      <c r="D17" s="42"/>
      <c r="E17" s="91"/>
      <c r="F17" s="91"/>
      <c r="G17" s="91"/>
      <c r="H17" s="102"/>
      <c r="I17" s="92">
        <v>8024</v>
      </c>
    </row>
    <row r="18" spans="1:9" ht="15">
      <c r="A18" s="46"/>
      <c r="B18" s="73"/>
      <c r="C18" s="73"/>
      <c r="D18" s="73"/>
      <c r="E18" s="44"/>
      <c r="F18" s="44"/>
      <c r="G18" s="44"/>
      <c r="H18" s="44"/>
      <c r="I18" s="50"/>
    </row>
    <row r="19" spans="1:9" ht="15">
      <c r="A19" s="46" t="s">
        <v>15</v>
      </c>
      <c r="B19" s="51" t="s">
        <v>11</v>
      </c>
      <c r="C19" s="51" t="s">
        <v>60</v>
      </c>
      <c r="D19" s="51" t="s">
        <v>86</v>
      </c>
      <c r="E19" s="44">
        <v>7</v>
      </c>
      <c r="F19" s="44">
        <v>10</v>
      </c>
      <c r="G19" s="44">
        <v>49</v>
      </c>
      <c r="H19" s="44">
        <f>F19*G19</f>
        <v>490</v>
      </c>
      <c r="I19" s="50"/>
    </row>
    <row r="20" spans="1:9" ht="15">
      <c r="A20" s="46" t="s">
        <v>15</v>
      </c>
      <c r="B20" s="51" t="s">
        <v>11</v>
      </c>
      <c r="C20" s="51" t="s">
        <v>142</v>
      </c>
      <c r="D20" s="51"/>
      <c r="E20" s="44"/>
      <c r="F20" s="44"/>
      <c r="G20" s="44"/>
      <c r="H20" s="44">
        <v>1000</v>
      </c>
      <c r="I20" s="50"/>
    </row>
    <row r="21" spans="1:9" ht="15">
      <c r="A21" s="46" t="s">
        <v>15</v>
      </c>
      <c r="B21" s="51" t="s">
        <v>11</v>
      </c>
      <c r="C21" s="51" t="s">
        <v>69</v>
      </c>
      <c r="D21" s="51"/>
      <c r="E21" s="44"/>
      <c r="F21" s="44"/>
      <c r="G21" s="44"/>
      <c r="H21" s="44">
        <v>1000</v>
      </c>
      <c r="I21" s="50"/>
    </row>
    <row r="22" spans="1:9" ht="15">
      <c r="A22" s="48" t="s">
        <v>15</v>
      </c>
      <c r="B22" s="52" t="s">
        <v>68</v>
      </c>
      <c r="C22" s="51"/>
      <c r="D22" s="51"/>
      <c r="E22" s="44"/>
      <c r="F22" s="44"/>
      <c r="G22" s="44"/>
      <c r="H22" s="44"/>
      <c r="I22" s="50">
        <f>SUM(H19:H21)</f>
        <v>2490</v>
      </c>
    </row>
    <row r="23" spans="1:9" ht="15">
      <c r="A23" s="46"/>
      <c r="B23" s="73"/>
      <c r="C23" s="73"/>
      <c r="D23" s="73"/>
      <c r="E23" s="44"/>
      <c r="F23" s="44"/>
      <c r="G23" s="44"/>
      <c r="H23" s="44"/>
      <c r="I23" s="50"/>
    </row>
    <row r="24" spans="1:9" ht="15">
      <c r="A24" s="46" t="s">
        <v>9</v>
      </c>
      <c r="B24" s="51" t="s">
        <v>11</v>
      </c>
      <c r="C24" s="51" t="s">
        <v>70</v>
      </c>
      <c r="D24" s="51" t="s">
        <v>71</v>
      </c>
      <c r="E24" s="44">
        <v>25</v>
      </c>
      <c r="F24" s="44">
        <v>7</v>
      </c>
      <c r="G24" s="44">
        <f>10*E24</f>
        <v>250</v>
      </c>
      <c r="H24" s="44">
        <f>F24*G24</f>
        <v>1750</v>
      </c>
      <c r="I24" s="50"/>
    </row>
    <row r="25" spans="1:9" ht="30">
      <c r="A25" s="46" t="s">
        <v>9</v>
      </c>
      <c r="B25" s="100" t="s">
        <v>11</v>
      </c>
      <c r="C25" s="100" t="s">
        <v>170</v>
      </c>
      <c r="D25" s="100" t="s">
        <v>71</v>
      </c>
      <c r="E25" s="91">
        <v>5</v>
      </c>
      <c r="F25" s="91">
        <v>4</v>
      </c>
      <c r="G25" s="91">
        <f>10*E25</f>
        <v>50</v>
      </c>
      <c r="H25" s="91">
        <f>F25*G25</f>
        <v>200</v>
      </c>
      <c r="I25" s="92"/>
    </row>
    <row r="26" spans="1:9" ht="15">
      <c r="A26" s="46" t="s">
        <v>9</v>
      </c>
      <c r="B26" s="51" t="s">
        <v>11</v>
      </c>
      <c r="C26" s="51" t="s">
        <v>69</v>
      </c>
      <c r="D26" s="51"/>
      <c r="E26" s="44"/>
      <c r="F26" s="44"/>
      <c r="G26" s="44"/>
      <c r="H26" s="44">
        <v>3000</v>
      </c>
      <c r="I26" s="50"/>
    </row>
    <row r="27" spans="1:9" ht="15">
      <c r="A27" s="48" t="s">
        <v>9</v>
      </c>
      <c r="B27" s="52" t="s">
        <v>68</v>
      </c>
      <c r="C27" s="51"/>
      <c r="D27" s="51"/>
      <c r="E27" s="44"/>
      <c r="F27" s="44"/>
      <c r="G27" s="44"/>
      <c r="H27" s="44"/>
      <c r="I27" s="50">
        <f>SUM(H24:H26)</f>
        <v>4950</v>
      </c>
    </row>
    <row r="28" spans="1:9" ht="15">
      <c r="A28" s="46"/>
      <c r="B28" s="73"/>
      <c r="C28" s="73"/>
      <c r="D28" s="73"/>
      <c r="E28" s="44"/>
      <c r="F28" s="44"/>
      <c r="G28" s="44"/>
      <c r="H28" s="44"/>
      <c r="I28" s="50"/>
    </row>
    <row r="29" spans="1:9" ht="15">
      <c r="A29" s="46"/>
      <c r="B29" s="51"/>
      <c r="C29" s="51"/>
      <c r="D29" s="51"/>
      <c r="E29" s="44"/>
      <c r="F29" s="44"/>
      <c r="G29" s="44"/>
      <c r="H29" s="44"/>
      <c r="I29" s="50"/>
    </row>
    <row r="30" spans="1:9" ht="15">
      <c r="A30" s="46" t="s">
        <v>16</v>
      </c>
      <c r="B30" s="51" t="s">
        <v>11</v>
      </c>
      <c r="C30" s="51" t="s">
        <v>60</v>
      </c>
      <c r="D30" s="51" t="s">
        <v>86</v>
      </c>
      <c r="E30" s="44">
        <v>10</v>
      </c>
      <c r="F30" s="44">
        <v>12</v>
      </c>
      <c r="G30" s="44">
        <f>7*E30</f>
        <v>70</v>
      </c>
      <c r="H30" s="44">
        <f>F30*G30</f>
        <v>840</v>
      </c>
      <c r="I30" s="50"/>
    </row>
    <row r="31" spans="1:9" ht="30">
      <c r="A31" s="46" t="s">
        <v>16</v>
      </c>
      <c r="B31" s="51" t="s">
        <v>11</v>
      </c>
      <c r="C31" s="51" t="s">
        <v>99</v>
      </c>
      <c r="D31" s="51" t="s">
        <v>100</v>
      </c>
      <c r="E31" s="44"/>
      <c r="F31" s="44"/>
      <c r="G31" s="44"/>
      <c r="H31" s="44">
        <v>1800</v>
      </c>
      <c r="I31" s="50"/>
    </row>
    <row r="32" spans="1:9" ht="15">
      <c r="A32" s="48" t="s">
        <v>16</v>
      </c>
      <c r="B32" s="52" t="s">
        <v>68</v>
      </c>
      <c r="C32" s="51"/>
      <c r="D32" s="51"/>
      <c r="E32" s="44"/>
      <c r="F32" s="44"/>
      <c r="G32" s="44"/>
      <c r="H32" s="44"/>
      <c r="I32" s="50">
        <f>SUM(H30:H31)</f>
        <v>2640</v>
      </c>
    </row>
    <row r="33" spans="1:9" ht="15">
      <c r="A33" s="46"/>
      <c r="B33" s="73"/>
      <c r="C33" s="73"/>
      <c r="D33" s="73"/>
      <c r="E33" s="44"/>
      <c r="F33" s="44"/>
      <c r="G33" s="44"/>
      <c r="H33" s="44"/>
      <c r="I33" s="50"/>
    </row>
    <row r="34" spans="1:9" ht="15">
      <c r="A34" s="46" t="s">
        <v>72</v>
      </c>
      <c r="B34" s="51" t="s">
        <v>11</v>
      </c>
      <c r="C34" s="51" t="s">
        <v>87</v>
      </c>
      <c r="D34" s="51" t="s">
        <v>88</v>
      </c>
      <c r="E34" s="44"/>
      <c r="F34" s="44">
        <v>1</v>
      </c>
      <c r="G34" s="44">
        <v>300</v>
      </c>
      <c r="H34" s="44">
        <f>F34*G34</f>
        <v>300</v>
      </c>
      <c r="I34" s="50"/>
    </row>
    <row r="35" spans="1:9" ht="75">
      <c r="A35" s="46" t="s">
        <v>72</v>
      </c>
      <c r="B35" s="100" t="s">
        <v>61</v>
      </c>
      <c r="C35" s="100" t="s">
        <v>144</v>
      </c>
      <c r="D35" s="100" t="s">
        <v>145</v>
      </c>
      <c r="E35" s="91"/>
      <c r="F35" s="91"/>
      <c r="G35" s="91"/>
      <c r="H35" s="91">
        <v>2000</v>
      </c>
      <c r="I35" s="92"/>
    </row>
    <row r="36" spans="1:9" ht="15">
      <c r="A36" s="48" t="s">
        <v>72</v>
      </c>
      <c r="B36" s="52" t="s">
        <v>68</v>
      </c>
      <c r="C36" s="51"/>
      <c r="D36" s="51"/>
      <c r="E36" s="44"/>
      <c r="F36" s="44"/>
      <c r="G36" s="44"/>
      <c r="H36" s="44"/>
      <c r="I36" s="50">
        <f>SUM(H34:H36)</f>
        <v>2300</v>
      </c>
    </row>
    <row r="37" spans="1:9" ht="15">
      <c r="A37" s="46"/>
      <c r="B37" s="73"/>
      <c r="C37" s="73"/>
      <c r="D37" s="73"/>
      <c r="E37" s="44"/>
      <c r="F37" s="44"/>
      <c r="G37" s="44"/>
      <c r="H37" s="44"/>
      <c r="I37" s="50"/>
    </row>
    <row r="38" spans="1:9" ht="15">
      <c r="A38" s="46" t="s">
        <v>18</v>
      </c>
      <c r="B38" s="51" t="s">
        <v>11</v>
      </c>
      <c r="C38" s="51" t="s">
        <v>73</v>
      </c>
      <c r="D38" s="51" t="s">
        <v>71</v>
      </c>
      <c r="E38" s="44">
        <v>12</v>
      </c>
      <c r="F38" s="44">
        <v>8</v>
      </c>
      <c r="G38" s="44">
        <f>7*E38</f>
        <v>84</v>
      </c>
      <c r="H38" s="44">
        <f>F38*G38</f>
        <v>672</v>
      </c>
      <c r="I38" s="50"/>
    </row>
    <row r="39" spans="1:9" ht="15">
      <c r="A39" s="48" t="s">
        <v>18</v>
      </c>
      <c r="B39" s="52" t="s">
        <v>68</v>
      </c>
      <c r="C39" s="51"/>
      <c r="D39" s="51"/>
      <c r="E39" s="44"/>
      <c r="F39" s="44"/>
      <c r="G39" s="44"/>
      <c r="H39" s="44"/>
      <c r="I39" s="50">
        <f>SUM(H38)</f>
        <v>672</v>
      </c>
    </row>
    <row r="40" spans="1:9" ht="15">
      <c r="A40" s="46"/>
      <c r="B40" s="73"/>
      <c r="C40" s="73"/>
      <c r="D40" s="73"/>
      <c r="E40" s="44"/>
      <c r="F40" s="44"/>
      <c r="G40" s="44"/>
      <c r="H40" s="44"/>
      <c r="I40" s="50"/>
    </row>
    <row r="41" spans="1:9" ht="15">
      <c r="A41" s="46" t="s">
        <v>89</v>
      </c>
      <c r="B41" s="51" t="s">
        <v>11</v>
      </c>
      <c r="C41" s="51" t="s">
        <v>73</v>
      </c>
      <c r="D41" s="51" t="s">
        <v>71</v>
      </c>
      <c r="E41" s="44">
        <v>8</v>
      </c>
      <c r="F41" s="44">
        <v>15</v>
      </c>
      <c r="G41" s="44">
        <f>7*E41</f>
        <v>56</v>
      </c>
      <c r="H41" s="44">
        <f>F41*G41</f>
        <v>840</v>
      </c>
      <c r="I41" s="50"/>
    </row>
    <row r="42" spans="1:9" ht="15">
      <c r="A42" s="46" t="s">
        <v>89</v>
      </c>
      <c r="B42" s="51" t="s">
        <v>11</v>
      </c>
      <c r="C42" s="51" t="s">
        <v>143</v>
      </c>
      <c r="D42" s="51"/>
      <c r="E42" s="44"/>
      <c r="F42" s="44"/>
      <c r="G42" s="44"/>
      <c r="H42" s="44">
        <v>500</v>
      </c>
      <c r="I42" s="50"/>
    </row>
    <row r="43" spans="1:9" ht="15">
      <c r="A43" s="48" t="s">
        <v>89</v>
      </c>
      <c r="B43" s="52" t="s">
        <v>68</v>
      </c>
      <c r="C43" s="51"/>
      <c r="D43" s="51"/>
      <c r="E43" s="44"/>
      <c r="F43" s="44"/>
      <c r="G43" s="44"/>
      <c r="H43" s="44"/>
      <c r="I43" s="50">
        <f>SUM(H41:H42)</f>
        <v>1340</v>
      </c>
    </row>
    <row r="44" spans="1:9" ht="15">
      <c r="A44" s="46"/>
      <c r="B44" s="73"/>
      <c r="C44" s="73"/>
      <c r="D44" s="73"/>
      <c r="E44" s="44"/>
      <c r="F44" s="44"/>
      <c r="G44" s="44"/>
      <c r="H44" s="44"/>
      <c r="I44" s="50"/>
    </row>
    <row r="45" spans="1:9" ht="15">
      <c r="A45" s="46" t="s">
        <v>19</v>
      </c>
      <c r="B45" s="51" t="s">
        <v>11</v>
      </c>
      <c r="C45" s="51" t="s">
        <v>73</v>
      </c>
      <c r="D45" s="51" t="s">
        <v>71</v>
      </c>
      <c r="E45" s="44">
        <v>4</v>
      </c>
      <c r="F45" s="44">
        <v>8</v>
      </c>
      <c r="G45" s="44">
        <f>7*E45</f>
        <v>28</v>
      </c>
      <c r="H45" s="44">
        <f>F45*G45</f>
        <v>224</v>
      </c>
      <c r="I45" s="50"/>
    </row>
    <row r="46" spans="1:9" ht="15">
      <c r="A46" s="48" t="s">
        <v>19</v>
      </c>
      <c r="B46" s="52" t="s">
        <v>68</v>
      </c>
      <c r="C46" s="51"/>
      <c r="D46" s="51"/>
      <c r="E46" s="44"/>
      <c r="F46" s="44"/>
      <c r="G46" s="44"/>
      <c r="H46" s="44"/>
      <c r="I46" s="50">
        <f>SUM(H45)</f>
        <v>224</v>
      </c>
    </row>
    <row r="47" spans="1:9" ht="15">
      <c r="A47" s="46"/>
      <c r="B47" s="51"/>
      <c r="C47" s="51"/>
      <c r="D47" s="51"/>
      <c r="E47" s="44"/>
      <c r="F47" s="44"/>
      <c r="G47" s="44"/>
      <c r="H47" s="44"/>
      <c r="I47" s="50"/>
    </row>
    <row r="48" spans="1:9" ht="15">
      <c r="A48" s="46" t="s">
        <v>20</v>
      </c>
      <c r="B48" s="51" t="s">
        <v>11</v>
      </c>
      <c r="C48" s="51" t="s">
        <v>73</v>
      </c>
      <c r="D48" s="51" t="s">
        <v>71</v>
      </c>
      <c r="E48" s="44">
        <v>7</v>
      </c>
      <c r="F48" s="44">
        <v>10</v>
      </c>
      <c r="G48" s="44">
        <f>7*E48</f>
        <v>49</v>
      </c>
      <c r="H48" s="44">
        <f>F48*G48</f>
        <v>490</v>
      </c>
      <c r="I48" s="50"/>
    </row>
    <row r="49" spans="1:9" ht="15">
      <c r="A49" s="48" t="s">
        <v>20</v>
      </c>
      <c r="B49" s="52" t="s">
        <v>68</v>
      </c>
      <c r="C49" s="51"/>
      <c r="D49" s="51"/>
      <c r="E49" s="44"/>
      <c r="F49" s="44"/>
      <c r="G49" s="44"/>
      <c r="H49" s="44"/>
      <c r="I49" s="50">
        <f>SUM(H48)</f>
        <v>490</v>
      </c>
    </row>
    <row r="50" spans="1:9" ht="15">
      <c r="A50" s="46"/>
      <c r="B50" s="73"/>
      <c r="C50" s="73"/>
      <c r="D50" s="73"/>
      <c r="E50" s="44"/>
      <c r="F50" s="44"/>
      <c r="G50" s="44"/>
      <c r="H50" s="44"/>
      <c r="I50" s="50"/>
    </row>
    <row r="51" spans="1:9" ht="15">
      <c r="A51" s="46" t="s">
        <v>74</v>
      </c>
      <c r="B51" s="51" t="s">
        <v>11</v>
      </c>
      <c r="C51" s="51" t="s">
        <v>60</v>
      </c>
      <c r="D51" s="51" t="s">
        <v>71</v>
      </c>
      <c r="E51" s="44">
        <v>6</v>
      </c>
      <c r="F51" s="44">
        <v>10</v>
      </c>
      <c r="G51" s="44">
        <f>7*E51</f>
        <v>42</v>
      </c>
      <c r="H51" s="44">
        <f>F51*G51</f>
        <v>420</v>
      </c>
      <c r="I51" s="50"/>
    </row>
    <row r="52" spans="1:9" ht="60">
      <c r="A52" s="46" t="s">
        <v>74</v>
      </c>
      <c r="B52" s="51" t="s">
        <v>11</v>
      </c>
      <c r="C52" s="51" t="s">
        <v>90</v>
      </c>
      <c r="D52" s="51" t="s">
        <v>71</v>
      </c>
      <c r="E52" s="44">
        <v>64</v>
      </c>
      <c r="F52" s="44">
        <v>2</v>
      </c>
      <c r="G52" s="44">
        <f>7*E52</f>
        <v>448</v>
      </c>
      <c r="H52" s="44">
        <f>F52*G52</f>
        <v>896</v>
      </c>
      <c r="I52" s="50"/>
    </row>
    <row r="53" spans="1:9" ht="60">
      <c r="A53" s="46" t="s">
        <v>74</v>
      </c>
      <c r="B53" s="51" t="s">
        <v>11</v>
      </c>
      <c r="C53" s="51" t="s">
        <v>91</v>
      </c>
      <c r="D53" s="51" t="s">
        <v>71</v>
      </c>
      <c r="E53" s="44">
        <v>1</v>
      </c>
      <c r="F53" s="44">
        <v>32</v>
      </c>
      <c r="G53" s="44">
        <f>7*E53</f>
        <v>7</v>
      </c>
      <c r="H53" s="44">
        <f>F53*G53</f>
        <v>224</v>
      </c>
      <c r="I53" s="50"/>
    </row>
    <row r="54" spans="1:9" ht="15">
      <c r="A54" s="46" t="s">
        <v>74</v>
      </c>
      <c r="B54" s="51" t="s">
        <v>11</v>
      </c>
      <c r="C54" s="51" t="s">
        <v>92</v>
      </c>
      <c r="D54" s="51"/>
      <c r="E54" s="44"/>
      <c r="F54" s="44"/>
      <c r="G54" s="44"/>
      <c r="H54" s="44">
        <v>1000</v>
      </c>
      <c r="I54" s="50"/>
    </row>
    <row r="55" spans="1:9" ht="15">
      <c r="A55" s="48" t="s">
        <v>74</v>
      </c>
      <c r="B55" s="52" t="s">
        <v>68</v>
      </c>
      <c r="C55" s="51"/>
      <c r="D55" s="51"/>
      <c r="E55" s="44"/>
      <c r="F55" s="44"/>
      <c r="G55" s="44"/>
      <c r="H55" s="44"/>
      <c r="I55" s="50">
        <f>SUM(H51:H54)</f>
        <v>2540</v>
      </c>
    </row>
    <row r="56" spans="1:9" ht="15">
      <c r="A56" s="46"/>
      <c r="B56" s="51"/>
      <c r="C56" s="51"/>
      <c r="D56" s="51"/>
      <c r="E56" s="44"/>
      <c r="F56" s="44"/>
      <c r="G56" s="44"/>
      <c r="H56" s="44"/>
      <c r="I56" s="50"/>
    </row>
    <row r="57" spans="1:9" ht="15">
      <c r="A57" s="46" t="s">
        <v>10</v>
      </c>
      <c r="B57" s="100" t="s">
        <v>11</v>
      </c>
      <c r="C57" s="100" t="s">
        <v>129</v>
      </c>
      <c r="D57" s="100"/>
      <c r="E57" s="91"/>
      <c r="F57" s="91"/>
      <c r="G57" s="91"/>
      <c r="H57" s="91">
        <v>1500</v>
      </c>
      <c r="I57" s="92"/>
    </row>
    <row r="58" spans="1:9" ht="15">
      <c r="A58" s="46" t="s">
        <v>10</v>
      </c>
      <c r="B58" s="51" t="s">
        <v>11</v>
      </c>
      <c r="C58" s="51" t="s">
        <v>75</v>
      </c>
      <c r="D58" s="51" t="s">
        <v>71</v>
      </c>
      <c r="E58" s="44">
        <v>25</v>
      </c>
      <c r="F58" s="44">
        <v>7</v>
      </c>
      <c r="G58" s="44">
        <f>7*E58</f>
        <v>175</v>
      </c>
      <c r="H58" s="44">
        <f>F58*G58</f>
        <v>1225</v>
      </c>
      <c r="I58" s="50"/>
    </row>
    <row r="59" spans="1:9" ht="15">
      <c r="A59" s="46" t="s">
        <v>10</v>
      </c>
      <c r="B59" s="51" t="s">
        <v>11</v>
      </c>
      <c r="C59" s="51" t="s">
        <v>76</v>
      </c>
      <c r="D59" s="51"/>
      <c r="E59" s="44">
        <v>5</v>
      </c>
      <c r="F59" s="44">
        <v>15</v>
      </c>
      <c r="G59" s="44">
        <f>7*E59</f>
        <v>35</v>
      </c>
      <c r="H59" s="44">
        <f>F59*G59</f>
        <v>525</v>
      </c>
      <c r="I59" s="50"/>
    </row>
    <row r="60" spans="1:9" ht="15">
      <c r="A60" s="46" t="s">
        <v>10</v>
      </c>
      <c r="B60" s="51" t="s">
        <v>11</v>
      </c>
      <c r="C60" s="51" t="s">
        <v>69</v>
      </c>
      <c r="D60" s="51"/>
      <c r="E60" s="44"/>
      <c r="F60" s="44"/>
      <c r="G60" s="44"/>
      <c r="H60" s="44">
        <v>5000</v>
      </c>
      <c r="I60" s="50"/>
    </row>
    <row r="61" spans="1:9" ht="15">
      <c r="A61" s="48" t="s">
        <v>10</v>
      </c>
      <c r="B61" s="52" t="s">
        <v>68</v>
      </c>
      <c r="C61" s="51"/>
      <c r="D61" s="51"/>
      <c r="E61" s="44"/>
      <c r="F61" s="44"/>
      <c r="G61" s="44"/>
      <c r="H61" s="44"/>
      <c r="I61" s="50">
        <f>SUM(H57:H60)</f>
        <v>8250</v>
      </c>
    </row>
    <row r="62" spans="1:9" ht="15">
      <c r="A62" s="46"/>
      <c r="B62" s="73"/>
      <c r="C62" s="73"/>
      <c r="D62" s="73"/>
      <c r="E62" s="44"/>
      <c r="F62" s="44"/>
      <c r="G62" s="44"/>
      <c r="H62" s="44"/>
      <c r="I62" s="50"/>
    </row>
    <row r="63" spans="1:9" ht="15">
      <c r="A63" s="46" t="s">
        <v>11</v>
      </c>
      <c r="B63" s="51" t="s">
        <v>11</v>
      </c>
      <c r="C63" s="51" t="s">
        <v>77</v>
      </c>
      <c r="D63" s="51"/>
      <c r="E63" s="44"/>
      <c r="F63" s="44"/>
      <c r="G63" s="44"/>
      <c r="H63" s="44">
        <v>250</v>
      </c>
      <c r="I63" s="50"/>
    </row>
    <row r="64" spans="1:9" ht="15">
      <c r="A64" s="67" t="s">
        <v>11</v>
      </c>
      <c r="B64" s="69" t="s">
        <v>11</v>
      </c>
      <c r="C64" s="69" t="s">
        <v>78</v>
      </c>
      <c r="D64" s="69" t="s">
        <v>93</v>
      </c>
      <c r="E64" s="53"/>
      <c r="F64" s="53">
        <v>4</v>
      </c>
      <c r="G64" s="53">
        <v>75</v>
      </c>
      <c r="H64" s="53">
        <f>F64*G64</f>
        <v>300</v>
      </c>
      <c r="I64" s="54"/>
    </row>
    <row r="65" spans="1:9" ht="15">
      <c r="A65" s="56" t="s">
        <v>11</v>
      </c>
      <c r="B65" s="70" t="s">
        <v>11</v>
      </c>
      <c r="C65" s="51" t="s">
        <v>79</v>
      </c>
      <c r="D65" s="51"/>
      <c r="E65" s="44"/>
      <c r="F65" s="44"/>
      <c r="G65" s="44"/>
      <c r="H65" s="44">
        <v>250</v>
      </c>
      <c r="I65" s="50"/>
    </row>
    <row r="66" spans="1:9" ht="15">
      <c r="A66" s="56" t="s">
        <v>11</v>
      </c>
      <c r="B66" s="70" t="s">
        <v>11</v>
      </c>
      <c r="C66" s="100" t="s">
        <v>80</v>
      </c>
      <c r="D66" s="100" t="s">
        <v>81</v>
      </c>
      <c r="E66" s="91"/>
      <c r="F66" s="91"/>
      <c r="G66" s="91"/>
      <c r="H66" s="91">
        <v>1000</v>
      </c>
      <c r="I66" s="92"/>
    </row>
    <row r="67" spans="1:9" ht="15">
      <c r="A67" s="55" t="s">
        <v>11</v>
      </c>
      <c r="B67" s="74" t="s">
        <v>68</v>
      </c>
      <c r="C67" s="51"/>
      <c r="D67" s="51"/>
      <c r="E67" s="44"/>
      <c r="F67" s="44"/>
      <c r="G67" s="44"/>
      <c r="H67" s="44"/>
      <c r="I67" s="50">
        <f>SUM(H62:H66)</f>
        <v>1800</v>
      </c>
    </row>
    <row r="68" spans="1:9" ht="15">
      <c r="A68" s="56"/>
      <c r="B68" s="75"/>
      <c r="C68" s="73"/>
      <c r="D68" s="73"/>
      <c r="E68" s="44"/>
      <c r="F68" s="44"/>
      <c r="G68" s="44"/>
      <c r="H68" s="44"/>
      <c r="I68" s="50"/>
    </row>
    <row r="69" spans="1:9" ht="15">
      <c r="A69" s="56" t="s">
        <v>22</v>
      </c>
      <c r="B69" s="70" t="s">
        <v>11</v>
      </c>
      <c r="C69" s="51" t="s">
        <v>60</v>
      </c>
      <c r="D69" s="51" t="s">
        <v>71</v>
      </c>
      <c r="E69" s="44">
        <v>5</v>
      </c>
      <c r="F69" s="44">
        <v>10</v>
      </c>
      <c r="G69" s="44">
        <f>7*E69</f>
        <v>35</v>
      </c>
      <c r="H69" s="44">
        <f>F69*G69</f>
        <v>350</v>
      </c>
      <c r="I69" s="50"/>
    </row>
    <row r="70" spans="1:9" ht="15">
      <c r="A70" s="57" t="s">
        <v>22</v>
      </c>
      <c r="B70" s="71" t="s">
        <v>11</v>
      </c>
      <c r="C70" s="51" t="s">
        <v>82</v>
      </c>
      <c r="D70" s="51" t="s">
        <v>71</v>
      </c>
      <c r="E70" s="44"/>
      <c r="F70" s="44"/>
      <c r="G70" s="44"/>
      <c r="H70" s="44">
        <v>6000</v>
      </c>
      <c r="I70" s="50"/>
    </row>
    <row r="71" spans="1:9" ht="15">
      <c r="A71" s="58" t="s">
        <v>22</v>
      </c>
      <c r="B71" s="70" t="s">
        <v>11</v>
      </c>
      <c r="C71" s="51" t="s">
        <v>149</v>
      </c>
      <c r="D71" s="51"/>
      <c r="E71" s="44"/>
      <c r="F71" s="44"/>
      <c r="G71" s="44"/>
      <c r="H71" s="44">
        <v>500</v>
      </c>
      <c r="I71" s="50"/>
    </row>
    <row r="72" spans="1:9" ht="15">
      <c r="A72" s="58" t="s">
        <v>22</v>
      </c>
      <c r="B72" s="70" t="s">
        <v>61</v>
      </c>
      <c r="C72" s="51" t="s">
        <v>94</v>
      </c>
      <c r="D72" s="51"/>
      <c r="E72" s="44"/>
      <c r="F72" s="44"/>
      <c r="G72" s="44"/>
      <c r="H72" s="44">
        <v>3000</v>
      </c>
      <c r="I72" s="50"/>
    </row>
    <row r="73" spans="1:9" ht="15">
      <c r="A73" s="59" t="s">
        <v>22</v>
      </c>
      <c r="B73" s="52" t="s">
        <v>68</v>
      </c>
      <c r="C73" s="51"/>
      <c r="D73" s="51"/>
      <c r="E73" s="44"/>
      <c r="F73" s="44"/>
      <c r="G73" s="44"/>
      <c r="H73" s="44"/>
      <c r="I73" s="50">
        <f>SUM(H69:H72)</f>
        <v>9850</v>
      </c>
    </row>
    <row r="74" spans="1:9" ht="15">
      <c r="A74" s="60"/>
      <c r="B74" s="77"/>
      <c r="C74" s="73"/>
      <c r="D74" s="73"/>
      <c r="E74" s="44"/>
      <c r="F74" s="44"/>
      <c r="G74" s="44"/>
      <c r="H74" s="44"/>
      <c r="I74" s="50"/>
    </row>
    <row r="75" spans="1:9" ht="15">
      <c r="A75" s="61" t="s">
        <v>96</v>
      </c>
      <c r="B75" s="70" t="s">
        <v>11</v>
      </c>
      <c r="C75" s="51" t="s">
        <v>60</v>
      </c>
      <c r="D75" s="51" t="s">
        <v>71</v>
      </c>
      <c r="E75" s="44">
        <v>8</v>
      </c>
      <c r="F75" s="44">
        <v>10</v>
      </c>
      <c r="G75" s="44">
        <f>4*E75</f>
        <v>32</v>
      </c>
      <c r="H75" s="44">
        <f>F75*G75</f>
        <v>320</v>
      </c>
      <c r="I75" s="50"/>
    </row>
    <row r="76" spans="1:9" ht="15">
      <c r="A76" s="61" t="s">
        <v>96</v>
      </c>
      <c r="B76" s="70" t="s">
        <v>11</v>
      </c>
      <c r="C76" s="51" t="s">
        <v>69</v>
      </c>
      <c r="D76" s="51"/>
      <c r="E76" s="44"/>
      <c r="F76" s="44"/>
      <c r="G76" s="44"/>
      <c r="H76" s="44">
        <v>200</v>
      </c>
      <c r="I76" s="50"/>
    </row>
    <row r="77" spans="1:9" ht="15">
      <c r="A77" s="60" t="s">
        <v>96</v>
      </c>
      <c r="B77" s="74" t="s">
        <v>68</v>
      </c>
      <c r="C77" s="51"/>
      <c r="D77" s="51"/>
      <c r="E77" s="44"/>
      <c r="F77" s="44"/>
      <c r="G77" s="44"/>
      <c r="H77" s="44"/>
      <c r="I77" s="50">
        <f>SUM(H75:H76)</f>
        <v>520</v>
      </c>
    </row>
    <row r="78" spans="1:9" ht="15">
      <c r="A78" s="61"/>
      <c r="B78" s="75"/>
      <c r="C78" s="73"/>
      <c r="D78" s="73"/>
      <c r="E78" s="44"/>
      <c r="F78" s="44"/>
      <c r="G78" s="44"/>
      <c r="H78" s="44"/>
      <c r="I78" s="50"/>
    </row>
    <row r="79" spans="1:9" ht="15">
      <c r="A79" s="61" t="s">
        <v>23</v>
      </c>
      <c r="B79" s="70" t="s">
        <v>11</v>
      </c>
      <c r="C79" s="51" t="s">
        <v>60</v>
      </c>
      <c r="D79" s="51" t="s">
        <v>71</v>
      </c>
      <c r="E79" s="44">
        <v>5</v>
      </c>
      <c r="F79" s="44">
        <v>10</v>
      </c>
      <c r="G79" s="44">
        <f>7*E79</f>
        <v>35</v>
      </c>
      <c r="H79" s="44">
        <f>F79*G79</f>
        <v>350</v>
      </c>
      <c r="I79" s="50"/>
    </row>
    <row r="80" spans="1:9" ht="15">
      <c r="A80" s="61" t="s">
        <v>23</v>
      </c>
      <c r="B80" s="70" t="s">
        <v>11</v>
      </c>
      <c r="C80" s="51" t="s">
        <v>69</v>
      </c>
      <c r="D80" s="51"/>
      <c r="E80" s="44"/>
      <c r="F80" s="44"/>
      <c r="G80" s="44"/>
      <c r="H80" s="44">
        <v>3000</v>
      </c>
      <c r="I80" s="50"/>
    </row>
    <row r="81" spans="1:9" ht="30">
      <c r="A81" s="61" t="s">
        <v>23</v>
      </c>
      <c r="B81" s="70" t="s">
        <v>11</v>
      </c>
      <c r="C81" s="51" t="s">
        <v>83</v>
      </c>
      <c r="D81" s="51" t="s">
        <v>95</v>
      </c>
      <c r="E81" s="44"/>
      <c r="F81" s="44"/>
      <c r="G81" s="44"/>
      <c r="H81" s="44">
        <v>3060</v>
      </c>
      <c r="I81" s="50"/>
    </row>
    <row r="82" spans="1:9" ht="15">
      <c r="A82" s="60" t="s">
        <v>23</v>
      </c>
      <c r="B82" s="74" t="s">
        <v>68</v>
      </c>
      <c r="C82" s="51"/>
      <c r="D82" s="51"/>
      <c r="E82" s="44"/>
      <c r="F82" s="44"/>
      <c r="G82" s="44"/>
      <c r="H82" s="44"/>
      <c r="I82" s="50">
        <f>SUM(H79:H81)</f>
        <v>6410</v>
      </c>
    </row>
    <row r="83" spans="1:9" ht="15">
      <c r="A83" s="61"/>
      <c r="B83" s="75"/>
      <c r="C83" s="73"/>
      <c r="D83" s="73"/>
      <c r="E83" s="44"/>
      <c r="F83" s="44"/>
      <c r="G83" s="44"/>
      <c r="H83" s="44"/>
      <c r="I83" s="50"/>
    </row>
    <row r="84" spans="1:9" ht="15">
      <c r="A84" s="61" t="s">
        <v>84</v>
      </c>
      <c r="B84" s="70" t="s">
        <v>11</v>
      </c>
      <c r="C84" s="51" t="s">
        <v>60</v>
      </c>
      <c r="D84" s="51" t="s">
        <v>71</v>
      </c>
      <c r="E84" s="44">
        <v>15</v>
      </c>
      <c r="F84" s="44">
        <v>14</v>
      </c>
      <c r="G84" s="44">
        <f>7*E84</f>
        <v>105</v>
      </c>
      <c r="H84" s="44">
        <f>F84*G84</f>
        <v>1470</v>
      </c>
      <c r="I84" s="50"/>
    </row>
    <row r="85" spans="1:9" ht="15">
      <c r="A85" s="93" t="s">
        <v>84</v>
      </c>
      <c r="B85" s="70" t="s">
        <v>11</v>
      </c>
      <c r="C85" s="100" t="s">
        <v>138</v>
      </c>
      <c r="D85" s="100"/>
      <c r="E85" s="91"/>
      <c r="F85" s="91"/>
      <c r="G85" s="91"/>
      <c r="H85" s="91">
        <v>1500</v>
      </c>
      <c r="I85" s="92"/>
    </row>
    <row r="86" spans="1:9" ht="15">
      <c r="A86" s="93" t="s">
        <v>84</v>
      </c>
      <c r="B86" s="70" t="s">
        <v>11</v>
      </c>
      <c r="C86" s="100" t="s">
        <v>139</v>
      </c>
      <c r="D86" s="100"/>
      <c r="E86" s="91"/>
      <c r="F86" s="91"/>
      <c r="G86" s="91"/>
      <c r="H86" s="91">
        <v>3000</v>
      </c>
      <c r="I86" s="92"/>
    </row>
    <row r="87" spans="1:9" ht="15">
      <c r="A87" s="93" t="s">
        <v>84</v>
      </c>
      <c r="B87" s="70" t="s">
        <v>11</v>
      </c>
      <c r="C87" s="100" t="s">
        <v>140</v>
      </c>
      <c r="D87" s="100" t="s">
        <v>141</v>
      </c>
      <c r="E87" s="91"/>
      <c r="F87" s="91"/>
      <c r="G87" s="91"/>
      <c r="H87" s="91">
        <v>500</v>
      </c>
      <c r="I87" s="92"/>
    </row>
    <row r="88" spans="1:9" ht="15">
      <c r="A88" s="93" t="s">
        <v>84</v>
      </c>
      <c r="B88" s="70" t="s">
        <v>11</v>
      </c>
      <c r="C88" s="100" t="s">
        <v>124</v>
      </c>
      <c r="D88" s="100"/>
      <c r="E88" s="91"/>
      <c r="F88" s="91"/>
      <c r="G88" s="91"/>
      <c r="H88" s="91">
        <v>2500</v>
      </c>
      <c r="I88" s="92"/>
    </row>
    <row r="89" spans="1:9" ht="15">
      <c r="A89" s="62" t="s">
        <v>84</v>
      </c>
      <c r="B89" s="71" t="s">
        <v>11</v>
      </c>
      <c r="C89" s="51" t="s">
        <v>69</v>
      </c>
      <c r="D89" s="51"/>
      <c r="E89" s="44"/>
      <c r="F89" s="44"/>
      <c r="G89" s="44"/>
      <c r="H89" s="44">
        <v>1000</v>
      </c>
      <c r="I89" s="50"/>
    </row>
    <row r="90" spans="1:9" ht="15">
      <c r="A90" s="76" t="s">
        <v>84</v>
      </c>
      <c r="B90" s="74" t="s">
        <v>68</v>
      </c>
      <c r="C90" s="51"/>
      <c r="D90" s="51"/>
      <c r="E90" s="44"/>
      <c r="F90" s="44"/>
      <c r="G90" s="44"/>
      <c r="H90" s="44"/>
      <c r="I90" s="50">
        <f>SUM(H84:H89)</f>
        <v>9970</v>
      </c>
    </row>
    <row r="91" spans="1:9" ht="15">
      <c r="A91" s="63"/>
      <c r="B91" s="75"/>
      <c r="C91" s="73"/>
      <c r="D91" s="73"/>
      <c r="E91" s="44"/>
      <c r="F91" s="44"/>
      <c r="G91" s="44"/>
      <c r="H91" s="44"/>
      <c r="I91" s="50"/>
    </row>
    <row r="92" spans="1:9" ht="15">
      <c r="A92" s="63" t="s">
        <v>25</v>
      </c>
      <c r="B92" s="70" t="s">
        <v>11</v>
      </c>
      <c r="C92" s="51" t="s">
        <v>85</v>
      </c>
      <c r="D92" s="51" t="s">
        <v>71</v>
      </c>
      <c r="E92" s="44">
        <v>40</v>
      </c>
      <c r="F92" s="44">
        <v>3</v>
      </c>
      <c r="G92" s="44">
        <f>7*E92</f>
        <v>280</v>
      </c>
      <c r="H92" s="44">
        <f>F92*G92</f>
        <v>840</v>
      </c>
      <c r="I92" s="50"/>
    </row>
    <row r="93" spans="1:9" ht="15">
      <c r="A93" s="46" t="s">
        <v>25</v>
      </c>
      <c r="B93" s="51" t="s">
        <v>11</v>
      </c>
      <c r="C93" s="51" t="s">
        <v>82</v>
      </c>
      <c r="D93" s="78"/>
      <c r="E93" s="44"/>
      <c r="F93" s="44">
        <v>3</v>
      </c>
      <c r="G93" s="44"/>
      <c r="H93" s="44">
        <v>450</v>
      </c>
      <c r="I93" s="50"/>
    </row>
    <row r="94" spans="1:9" ht="15">
      <c r="A94" s="46" t="s">
        <v>25</v>
      </c>
      <c r="B94" s="51" t="s">
        <v>11</v>
      </c>
      <c r="C94" s="51" t="s">
        <v>150</v>
      </c>
      <c r="D94" s="78" t="s">
        <v>151</v>
      </c>
      <c r="E94" s="44"/>
      <c r="F94" s="44"/>
      <c r="G94" s="44"/>
      <c r="H94" s="44">
        <v>200</v>
      </c>
      <c r="I94" s="50"/>
    </row>
    <row r="95" spans="1:9" ht="30">
      <c r="A95" s="46" t="s">
        <v>25</v>
      </c>
      <c r="B95" s="51" t="s">
        <v>102</v>
      </c>
      <c r="C95" s="51" t="s">
        <v>152</v>
      </c>
      <c r="D95" s="78" t="s">
        <v>153</v>
      </c>
      <c r="E95" s="44"/>
      <c r="F95" s="44"/>
      <c r="G95" s="44"/>
      <c r="H95" s="44">
        <v>200</v>
      </c>
      <c r="I95" s="50"/>
    </row>
    <row r="96" spans="1:9" ht="30">
      <c r="A96" s="46" t="s">
        <v>25</v>
      </c>
      <c r="B96" s="51" t="s">
        <v>11</v>
      </c>
      <c r="C96" s="100" t="s">
        <v>152</v>
      </c>
      <c r="D96" s="78" t="s">
        <v>154</v>
      </c>
      <c r="E96" s="44"/>
      <c r="F96" s="44"/>
      <c r="G96" s="44"/>
      <c r="H96" s="44">
        <v>2000</v>
      </c>
      <c r="I96" s="50"/>
    </row>
    <row r="97" spans="1:9" ht="30">
      <c r="A97" s="46" t="s">
        <v>25</v>
      </c>
      <c r="B97" s="51" t="s">
        <v>11</v>
      </c>
      <c r="C97" s="100" t="s">
        <v>152</v>
      </c>
      <c r="D97" s="78" t="s">
        <v>155</v>
      </c>
      <c r="E97" s="44"/>
      <c r="F97" s="44"/>
      <c r="G97" s="44"/>
      <c r="H97" s="44">
        <v>300</v>
      </c>
      <c r="I97" s="50"/>
    </row>
    <row r="98" spans="1:9" ht="15">
      <c r="A98" s="46" t="s">
        <v>25</v>
      </c>
      <c r="B98" s="100" t="s">
        <v>11</v>
      </c>
      <c r="C98" s="100" t="s">
        <v>156</v>
      </c>
      <c r="D98" s="78" t="s">
        <v>168</v>
      </c>
      <c r="E98" s="91"/>
      <c r="F98" s="91"/>
      <c r="G98" s="91"/>
      <c r="H98" s="91">
        <v>100</v>
      </c>
      <c r="I98" s="92"/>
    </row>
    <row r="99" spans="1:9" ht="15">
      <c r="A99" s="46" t="s">
        <v>25</v>
      </c>
      <c r="B99" s="51" t="s">
        <v>61</v>
      </c>
      <c r="C99" s="51" t="s">
        <v>156</v>
      </c>
      <c r="D99" s="78" t="s">
        <v>157</v>
      </c>
      <c r="E99" s="44"/>
      <c r="F99" s="44"/>
      <c r="G99" s="44"/>
      <c r="H99" s="44">
        <v>167.7</v>
      </c>
      <c r="I99" s="50"/>
    </row>
    <row r="100" spans="1:9" ht="15">
      <c r="A100" s="46" t="s">
        <v>25</v>
      </c>
      <c r="B100" s="100" t="s">
        <v>11</v>
      </c>
      <c r="C100" s="100" t="s">
        <v>160</v>
      </c>
      <c r="D100" s="78" t="s">
        <v>161</v>
      </c>
      <c r="E100" s="91"/>
      <c r="F100" s="91"/>
      <c r="G100" s="91"/>
      <c r="H100" s="91">
        <v>300</v>
      </c>
      <c r="I100" s="92"/>
    </row>
    <row r="101" spans="1:9" ht="15">
      <c r="A101" s="46" t="s">
        <v>25</v>
      </c>
      <c r="B101" s="51" t="s">
        <v>11</v>
      </c>
      <c r="C101" s="51" t="s">
        <v>158</v>
      </c>
      <c r="D101" s="78" t="s">
        <v>159</v>
      </c>
      <c r="E101" s="44"/>
      <c r="F101" s="44"/>
      <c r="G101" s="44"/>
      <c r="H101" s="44">
        <v>300</v>
      </c>
      <c r="I101" s="50"/>
    </row>
    <row r="102" spans="1:9" ht="30">
      <c r="A102" s="46" t="s">
        <v>25</v>
      </c>
      <c r="B102" s="51" t="s">
        <v>11</v>
      </c>
      <c r="C102" s="51" t="s">
        <v>167</v>
      </c>
      <c r="D102" s="51"/>
      <c r="E102" s="44"/>
      <c r="F102" s="44"/>
      <c r="G102" s="44"/>
      <c r="H102" s="44">
        <v>300</v>
      </c>
      <c r="I102" s="50"/>
    </row>
    <row r="103" spans="1:9" ht="30">
      <c r="A103" s="46" t="s">
        <v>25</v>
      </c>
      <c r="B103" s="51" t="s">
        <v>11</v>
      </c>
      <c r="C103" s="51" t="s">
        <v>162</v>
      </c>
      <c r="D103" s="51" t="s">
        <v>163</v>
      </c>
      <c r="E103" s="44"/>
      <c r="F103" s="44"/>
      <c r="G103" s="44"/>
      <c r="H103" s="44">
        <v>300</v>
      </c>
      <c r="I103" s="50"/>
    </row>
    <row r="104" spans="1:9" ht="15">
      <c r="A104" s="46" t="s">
        <v>25</v>
      </c>
      <c r="B104" s="100" t="s">
        <v>11</v>
      </c>
      <c r="C104" s="100" t="s">
        <v>69</v>
      </c>
      <c r="D104" s="100"/>
      <c r="E104" s="91"/>
      <c r="F104" s="91"/>
      <c r="G104" s="91"/>
      <c r="H104" s="91">
        <v>750</v>
      </c>
      <c r="I104" s="92"/>
    </row>
    <row r="105" spans="1:9" ht="15">
      <c r="A105" s="48" t="s">
        <v>25</v>
      </c>
      <c r="B105" s="52" t="s">
        <v>68</v>
      </c>
      <c r="C105" s="51"/>
      <c r="D105" s="51"/>
      <c r="E105" s="44"/>
      <c r="F105" s="44"/>
      <c r="G105" s="44"/>
      <c r="H105" s="44"/>
      <c r="I105" s="50">
        <f>SUM(H92:H104)</f>
        <v>6207.7</v>
      </c>
    </row>
    <row r="106" spans="1:9" ht="15">
      <c r="A106" s="46"/>
      <c r="B106" s="73"/>
      <c r="C106" s="73"/>
      <c r="D106" s="73"/>
      <c r="E106" s="44"/>
      <c r="F106" s="44"/>
      <c r="G106" s="44"/>
      <c r="H106" s="44"/>
      <c r="I106" s="50"/>
    </row>
    <row r="107" spans="1:9" ht="30">
      <c r="A107" s="46" t="s">
        <v>26</v>
      </c>
      <c r="B107" s="51" t="s">
        <v>61</v>
      </c>
      <c r="C107" s="51" t="s">
        <v>97</v>
      </c>
      <c r="D107" s="51" t="s">
        <v>98</v>
      </c>
      <c r="E107" s="44"/>
      <c r="F107" s="44">
        <v>1</v>
      </c>
      <c r="G107" s="44">
        <v>1732.5</v>
      </c>
      <c r="H107" s="44">
        <f>G107</f>
        <v>1732.5</v>
      </c>
      <c r="I107" s="50"/>
    </row>
    <row r="108" spans="1:9" ht="60">
      <c r="A108" s="46" t="s">
        <v>26</v>
      </c>
      <c r="B108" s="100" t="s">
        <v>61</v>
      </c>
      <c r="C108" s="100" t="s">
        <v>130</v>
      </c>
      <c r="D108" s="100" t="s">
        <v>146</v>
      </c>
      <c r="E108" s="91"/>
      <c r="F108" s="91"/>
      <c r="G108" s="91"/>
      <c r="H108" s="91">
        <v>1500</v>
      </c>
      <c r="I108" s="92"/>
    </row>
    <row r="109" spans="1:9" ht="30">
      <c r="A109" s="46" t="s">
        <v>26</v>
      </c>
      <c r="B109" s="51" t="s">
        <v>11</v>
      </c>
      <c r="C109" s="51" t="s">
        <v>60</v>
      </c>
      <c r="D109" s="51" t="s">
        <v>71</v>
      </c>
      <c r="E109" s="44">
        <v>6</v>
      </c>
      <c r="F109" s="44">
        <v>4</v>
      </c>
      <c r="G109" s="44">
        <f>10*E109</f>
        <v>60</v>
      </c>
      <c r="H109" s="44">
        <f>F109*G109</f>
        <v>240</v>
      </c>
      <c r="I109" s="50"/>
    </row>
    <row r="110" spans="1:9" ht="30">
      <c r="A110" s="48" t="s">
        <v>26</v>
      </c>
      <c r="B110" s="52" t="s">
        <v>68</v>
      </c>
      <c r="C110" s="51"/>
      <c r="D110" s="51"/>
      <c r="E110" s="44"/>
      <c r="F110" s="44"/>
      <c r="G110" s="44"/>
      <c r="H110" s="44"/>
      <c r="I110" s="50">
        <f>SUM(H107:H109)</f>
        <v>3472.5</v>
      </c>
    </row>
    <row r="111" spans="1:9" ht="15">
      <c r="A111" s="46"/>
      <c r="B111" s="51"/>
      <c r="C111" s="51"/>
      <c r="D111" s="51"/>
      <c r="E111" s="44"/>
      <c r="F111" s="44"/>
      <c r="G111" s="44"/>
      <c r="H111" s="44"/>
      <c r="I111" s="50"/>
    </row>
    <row r="112" spans="1:9" ht="15">
      <c r="A112" s="46"/>
      <c r="B112" s="51"/>
      <c r="C112" s="51"/>
      <c r="D112" s="51"/>
      <c r="E112" s="44"/>
      <c r="F112" s="44"/>
      <c r="G112" s="44"/>
      <c r="H112" s="44"/>
      <c r="I112" s="50"/>
    </row>
    <row r="113" spans="1:9" ht="15">
      <c r="A113" s="46"/>
      <c r="B113" s="51"/>
      <c r="C113" s="51"/>
      <c r="D113" s="51"/>
      <c r="E113" s="44"/>
      <c r="F113" s="44"/>
      <c r="G113" s="44"/>
      <c r="H113" s="44"/>
      <c r="I113" s="50"/>
    </row>
    <row r="114" spans="1:9" ht="15">
      <c r="A114" s="46"/>
      <c r="B114" s="51"/>
      <c r="C114" s="51"/>
      <c r="D114" s="51"/>
      <c r="E114" s="44"/>
      <c r="F114" s="44"/>
      <c r="G114" s="44"/>
      <c r="H114" s="44"/>
      <c r="I114" s="50"/>
    </row>
    <row r="115" spans="1:9" ht="15">
      <c r="A115" s="46"/>
      <c r="B115" s="51"/>
      <c r="C115" s="51"/>
      <c r="D115" s="51"/>
      <c r="E115" s="44"/>
      <c r="F115" s="44"/>
      <c r="G115" s="44"/>
      <c r="H115" s="44"/>
      <c r="I115" s="50"/>
    </row>
    <row r="116" spans="1:9" ht="15">
      <c r="A116" s="46"/>
      <c r="B116" s="51"/>
      <c r="C116" s="51"/>
      <c r="D116" s="51"/>
      <c r="E116" s="44"/>
      <c r="F116" s="44"/>
      <c r="G116" s="44"/>
      <c r="H116" s="44"/>
      <c r="I116" s="64"/>
    </row>
    <row r="117" spans="1:9" ht="15">
      <c r="A117" s="46"/>
      <c r="B117" s="51"/>
      <c r="C117" s="51"/>
      <c r="D117" s="51"/>
      <c r="E117" s="44"/>
      <c r="F117" s="44"/>
      <c r="G117" s="44"/>
      <c r="H117" s="44"/>
      <c r="I117" s="50"/>
    </row>
    <row r="118" spans="1:9" ht="15">
      <c r="A118" s="46"/>
      <c r="B118" s="51"/>
      <c r="C118" s="51"/>
      <c r="D118" s="51"/>
      <c r="E118" s="44"/>
      <c r="F118" s="44"/>
      <c r="G118" s="44"/>
      <c r="H118" s="44"/>
      <c r="I118" s="50"/>
    </row>
    <row r="119" spans="1:9" ht="15">
      <c r="A119" s="46"/>
      <c r="B119" s="51"/>
      <c r="C119" s="51"/>
      <c r="D119" s="51"/>
      <c r="E119" s="44"/>
      <c r="F119" s="44"/>
      <c r="G119" s="44"/>
      <c r="H119" s="44"/>
      <c r="I119" s="50"/>
    </row>
    <row r="120" spans="1:9" ht="15">
      <c r="A120" s="46"/>
      <c r="B120" s="51"/>
      <c r="C120" s="51"/>
      <c r="D120" s="51"/>
      <c r="E120" s="44"/>
      <c r="F120" s="44"/>
      <c r="G120" s="44"/>
      <c r="H120" s="44"/>
      <c r="I120" s="50"/>
    </row>
    <row r="121" spans="1:9" ht="15">
      <c r="A121" s="46"/>
      <c r="B121" s="51"/>
      <c r="C121" s="51"/>
      <c r="D121" s="51"/>
      <c r="E121" s="44"/>
      <c r="F121" s="44"/>
      <c r="G121" s="44"/>
      <c r="H121" s="44"/>
      <c r="I121" s="50"/>
    </row>
    <row r="122" spans="1:9" ht="15">
      <c r="A122" s="46"/>
      <c r="B122" s="51"/>
      <c r="C122" s="51"/>
      <c r="D122" s="51"/>
      <c r="E122" s="44"/>
      <c r="F122" s="44"/>
      <c r="G122" s="44"/>
      <c r="H122" s="44"/>
      <c r="I122" s="50"/>
    </row>
    <row r="123" spans="1:9" ht="15">
      <c r="A123" s="46"/>
      <c r="B123" s="51"/>
      <c r="C123" s="51"/>
      <c r="D123" s="51"/>
      <c r="E123" s="44"/>
      <c r="F123" s="44"/>
      <c r="G123" s="44"/>
      <c r="H123" s="44"/>
      <c r="I123" s="50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2" sqref="B2"/>
    </sheetView>
  </sheetViews>
  <sheetFormatPr baseColWidth="10" defaultColWidth="9.1640625" defaultRowHeight="14" x14ac:dyDescent="0"/>
  <cols>
    <col min="1" max="1" width="39.1640625" style="80" customWidth="1"/>
    <col min="2" max="2" width="21" style="80" customWidth="1"/>
    <col min="3" max="4" width="11.1640625" style="80" bestFit="1" customWidth="1"/>
    <col min="5" max="6" width="9.1640625" style="80"/>
    <col min="7" max="7" width="9.33203125" style="80" bestFit="1" customWidth="1"/>
    <col min="8" max="8" width="9.1640625" style="80"/>
    <col min="9" max="9" width="11.33203125" style="80" bestFit="1" customWidth="1"/>
    <col min="10" max="10" width="9.1640625" style="80"/>
    <col min="11" max="11" width="11.33203125" style="80" bestFit="1" customWidth="1"/>
    <col min="12" max="12" width="10.33203125" style="80" bestFit="1" customWidth="1"/>
    <col min="13" max="13" width="9.1640625" style="80"/>
    <col min="14" max="14" width="11.33203125" style="80" bestFit="1" customWidth="1"/>
    <col min="15" max="16384" width="9.1640625" style="80"/>
  </cols>
  <sheetData>
    <row r="1" spans="1:4" s="79" customFormat="1">
      <c r="A1" s="79" t="s">
        <v>101</v>
      </c>
      <c r="B1" s="79" t="s">
        <v>103</v>
      </c>
    </row>
    <row r="2" spans="1:4">
      <c r="A2" s="80" t="s">
        <v>104</v>
      </c>
      <c r="B2" s="81">
        <v>251024</v>
      </c>
    </row>
    <row r="3" spans="1:4">
      <c r="A3" s="80" t="s">
        <v>105</v>
      </c>
      <c r="B3" s="81">
        <v>115787</v>
      </c>
    </row>
    <row r="4" spans="1:4">
      <c r="A4" s="82" t="s">
        <v>106</v>
      </c>
      <c r="B4" s="83">
        <f>B3/B2</f>
        <v>0.46125868442858053</v>
      </c>
    </row>
    <row r="5" spans="1:4">
      <c r="B5" s="83"/>
    </row>
    <row r="6" spans="1:4">
      <c r="A6" s="80" t="s">
        <v>107</v>
      </c>
      <c r="B6" s="81">
        <v>275292.36</v>
      </c>
    </row>
    <row r="7" spans="1:4">
      <c r="A7" s="80" t="s">
        <v>108</v>
      </c>
      <c r="B7" s="81">
        <v>182949.31</v>
      </c>
    </row>
    <row r="8" spans="1:4">
      <c r="A8" s="82" t="s">
        <v>106</v>
      </c>
      <c r="B8" s="83">
        <f>B7/B6</f>
        <v>0.66456370238534779</v>
      </c>
      <c r="D8" s="81"/>
    </row>
    <row r="9" spans="1:4">
      <c r="B9" s="83"/>
      <c r="C9" s="81"/>
      <c r="D9" s="81"/>
    </row>
    <row r="10" spans="1:4">
      <c r="A10" s="80" t="s">
        <v>109</v>
      </c>
      <c r="B10" s="81">
        <v>262728.19</v>
      </c>
      <c r="C10" s="81"/>
    </row>
    <row r="11" spans="1:4">
      <c r="A11" s="80" t="s">
        <v>110</v>
      </c>
      <c r="B11" s="81">
        <v>191017.19</v>
      </c>
    </row>
    <row r="12" spans="1:4">
      <c r="A12" s="82" t="s">
        <v>106</v>
      </c>
      <c r="B12" s="83">
        <f>B11/B10</f>
        <v>0.72705251004850302</v>
      </c>
    </row>
    <row r="13" spans="1:4">
      <c r="B13" s="83"/>
    </row>
    <row r="14" spans="1:4">
      <c r="A14" s="80" t="s">
        <v>112</v>
      </c>
      <c r="B14" s="81">
        <v>329854.5</v>
      </c>
    </row>
    <row r="15" spans="1:4">
      <c r="A15" s="80" t="s">
        <v>113</v>
      </c>
      <c r="B15" s="81">
        <v>277657</v>
      </c>
    </row>
    <row r="16" spans="1:4">
      <c r="A16" s="82" t="s">
        <v>106</v>
      </c>
      <c r="B16" s="83">
        <f>B15/B14</f>
        <v>0.84175598635155802</v>
      </c>
    </row>
    <row r="17" spans="1:6" s="85" customFormat="1">
      <c r="A17" s="98"/>
      <c r="B17" s="97"/>
    </row>
    <row r="18" spans="1:6" s="85" customFormat="1">
      <c r="A18" s="103" t="s">
        <v>164</v>
      </c>
      <c r="B18" s="97">
        <f>219933.8+82467</f>
        <v>302400.8</v>
      </c>
      <c r="D18" s="104"/>
      <c r="F18" s="104"/>
    </row>
    <row r="19" spans="1:6" s="85" customFormat="1">
      <c r="A19" s="103" t="s">
        <v>165</v>
      </c>
      <c r="B19" s="97">
        <f>196356.8+72025</f>
        <v>268381.8</v>
      </c>
    </row>
    <row r="20" spans="1:6" s="85" customFormat="1">
      <c r="A20" s="98" t="s">
        <v>106</v>
      </c>
      <c r="B20" s="83">
        <f>B19/B18</f>
        <v>0.88750360448781884</v>
      </c>
      <c r="D20" s="84"/>
      <c r="E20" s="84"/>
    </row>
    <row r="21" spans="1:6">
      <c r="A21" s="82"/>
      <c r="B21" s="83"/>
    </row>
    <row r="22" spans="1:6" ht="28">
      <c r="A22" s="80" t="s">
        <v>120</v>
      </c>
      <c r="B22" s="81">
        <f>((B11-B3)+(B15-B7)+(B19-B11))/3+B15</f>
        <v>360091.16333333333</v>
      </c>
    </row>
    <row r="23" spans="1:6" s="85" customFormat="1">
      <c r="B23" s="97"/>
    </row>
    <row r="24" spans="1:6" s="85" customFormat="1">
      <c r="A24" s="85" t="s">
        <v>127</v>
      </c>
      <c r="B24" s="97">
        <v>468674.19</v>
      </c>
    </row>
    <row r="25" spans="1:6" s="85" customFormat="1">
      <c r="A25" s="85" t="s">
        <v>128</v>
      </c>
      <c r="B25" s="97">
        <v>228128.89</v>
      </c>
    </row>
    <row r="26" spans="1:6">
      <c r="A26" s="80" t="s">
        <v>114</v>
      </c>
      <c r="B26" s="83">
        <f>228128.89/468674.19</f>
        <v>0.48675368703362992</v>
      </c>
    </row>
    <row r="27" spans="1:6">
      <c r="A27" s="79" t="s">
        <v>111</v>
      </c>
      <c r="B27" s="81">
        <f>B22*B26</f>
        <v>175275.70142072905</v>
      </c>
    </row>
    <row r="29" spans="1:6">
      <c r="A29" s="79" t="s">
        <v>166</v>
      </c>
      <c r="B29" s="81">
        <f>B22</f>
        <v>360091.16333333333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10" sqref="A10"/>
    </sheetView>
  </sheetViews>
  <sheetFormatPr baseColWidth="10" defaultColWidth="8.83203125" defaultRowHeight="14" x14ac:dyDescent="0"/>
  <cols>
    <col min="1" max="1" width="35.1640625" customWidth="1"/>
    <col min="2" max="2" width="13.6640625" style="101" customWidth="1"/>
    <col min="3" max="3" width="104.33203125" customWidth="1"/>
    <col min="5" max="5" width="20.33203125" customWidth="1"/>
  </cols>
  <sheetData>
    <row r="1" spans="1:5">
      <c r="A1" s="94" t="s">
        <v>115</v>
      </c>
      <c r="B1" s="95" t="s">
        <v>103</v>
      </c>
      <c r="C1" s="94" t="s">
        <v>1</v>
      </c>
      <c r="D1" s="94"/>
      <c r="E1" s="94"/>
    </row>
    <row r="2" spans="1:5" s="84" customFormat="1">
      <c r="A2" s="94"/>
      <c r="B2" s="95"/>
      <c r="C2" s="94"/>
      <c r="D2" s="94"/>
      <c r="E2" s="94"/>
    </row>
    <row r="3" spans="1:5" s="84" customFormat="1">
      <c r="A3" s="96" t="s">
        <v>173</v>
      </c>
      <c r="B3" s="101">
        <v>356687.09</v>
      </c>
      <c r="C3" s="96" t="s">
        <v>174</v>
      </c>
      <c r="D3" s="94"/>
      <c r="E3" s="94"/>
    </row>
    <row r="4" spans="1:5" s="84" customFormat="1">
      <c r="A4" s="94"/>
      <c r="B4" s="95"/>
      <c r="C4" s="94"/>
      <c r="D4" s="94"/>
      <c r="E4" s="94"/>
    </row>
    <row r="5" spans="1:5" s="84" customFormat="1" ht="28">
      <c r="A5" s="96" t="s">
        <v>171</v>
      </c>
      <c r="B5" s="105">
        <v>397467.68</v>
      </c>
      <c r="C5" s="96" t="s">
        <v>175</v>
      </c>
      <c r="D5" s="94"/>
      <c r="E5" s="94"/>
    </row>
    <row r="6" spans="1:5" ht="28">
      <c r="A6" s="85" t="s">
        <v>172</v>
      </c>
      <c r="B6" s="101">
        <v>263467.68</v>
      </c>
      <c r="C6" s="85" t="s">
        <v>177</v>
      </c>
      <c r="D6" s="84"/>
      <c r="E6" s="96"/>
    </row>
    <row r="7" spans="1:5">
      <c r="A7" s="85" t="s">
        <v>116</v>
      </c>
      <c r="B7" s="101">
        <v>85760.29</v>
      </c>
      <c r="C7" s="84"/>
      <c r="D7" s="84"/>
      <c r="E7" s="97"/>
    </row>
    <row r="8" spans="1:5">
      <c r="A8" s="99" t="s">
        <v>117</v>
      </c>
      <c r="B8" s="97">
        <f>B6+B7</f>
        <v>349227.97</v>
      </c>
      <c r="C8" s="84" t="s">
        <v>178</v>
      </c>
      <c r="D8" s="84"/>
      <c r="E8" s="85"/>
    </row>
    <row r="9" spans="1:5">
      <c r="A9" s="98"/>
      <c r="B9" s="97"/>
      <c r="C9" s="84"/>
      <c r="D9" s="84"/>
      <c r="E9" s="85"/>
    </row>
    <row r="10" spans="1:5">
      <c r="A10" s="99"/>
      <c r="B10" s="97"/>
      <c r="C10" s="84"/>
      <c r="D10" s="84"/>
      <c r="E10" s="85"/>
    </row>
    <row r="11" spans="1:5">
      <c r="A11" s="99"/>
      <c r="B11" s="97"/>
      <c r="C11" s="84"/>
      <c r="D11" s="84"/>
      <c r="E11" s="85"/>
    </row>
    <row r="12" spans="1:5">
      <c r="A12" s="85" t="s">
        <v>118</v>
      </c>
      <c r="B12" s="97">
        <v>20000</v>
      </c>
      <c r="C12" s="85" t="s">
        <v>119</v>
      </c>
      <c r="D12" s="84"/>
      <c r="E12" s="85"/>
    </row>
    <row r="13" spans="1:5">
      <c r="A13" s="99"/>
      <c r="B13" s="97"/>
      <c r="C13" s="84"/>
      <c r="D13" s="84"/>
      <c r="E13" s="85"/>
    </row>
    <row r="14" spans="1:5">
      <c r="A14" s="98"/>
      <c r="B14" s="97"/>
      <c r="C14" s="84" t="s">
        <v>122</v>
      </c>
      <c r="D14" s="84"/>
      <c r="E14" s="85"/>
    </row>
    <row r="15" spans="1:5">
      <c r="A15" s="84"/>
      <c r="C15" s="84"/>
      <c r="D15" s="84"/>
      <c r="E15" s="85"/>
    </row>
    <row r="16" spans="1:5">
      <c r="A16" s="84" t="s">
        <v>123</v>
      </c>
      <c r="B16" s="101">
        <v>103622.9</v>
      </c>
      <c r="C16" s="84" t="s">
        <v>126</v>
      </c>
      <c r="D16" s="84"/>
      <c r="E16" s="85"/>
    </row>
    <row r="17" spans="1:9">
      <c r="A17" s="94"/>
      <c r="B17" s="97"/>
      <c r="C17" s="84"/>
      <c r="D17" s="84"/>
      <c r="E17" s="84"/>
      <c r="I17" s="85"/>
    </row>
    <row r="18" spans="1:9">
      <c r="A18" s="84" t="s">
        <v>176</v>
      </c>
      <c r="B18" s="97">
        <f>B8-B16</f>
        <v>245605.06999999998</v>
      </c>
      <c r="C18" s="33"/>
      <c r="D18" s="84"/>
      <c r="E18" s="84"/>
    </row>
    <row r="19" spans="1:9">
      <c r="C19" s="33"/>
    </row>
    <row r="20" spans="1:9">
      <c r="C20" s="33"/>
    </row>
    <row r="21" spans="1:9">
      <c r="C21" s="33"/>
    </row>
    <row r="22" spans="1:9" ht="15">
      <c r="B22" s="35"/>
      <c r="C22" s="35"/>
    </row>
    <row r="23" spans="1:9">
      <c r="C23" s="33"/>
    </row>
    <row r="24" spans="1:9">
      <c r="C24" s="33"/>
    </row>
    <row r="25" spans="1:9">
      <c r="C25" s="33"/>
    </row>
    <row r="26" spans="1:9">
      <c r="C26" s="33"/>
    </row>
    <row r="27" spans="1:9" ht="15">
      <c r="C27" s="3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Line Items</vt:lpstr>
      <vt:lpstr>Finboard</vt:lpstr>
      <vt:lpstr>UA Surplus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McDermott</dc:creator>
  <cp:lastModifiedBy>AKR</cp:lastModifiedBy>
  <cp:lastPrinted>2014-09-04T02:13:30Z</cp:lastPrinted>
  <dcterms:created xsi:type="dcterms:W3CDTF">2014-08-14T17:52:31Z</dcterms:created>
  <dcterms:modified xsi:type="dcterms:W3CDTF">2015-11-09T21:38:24Z</dcterms:modified>
</cp:coreProperties>
</file>