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nelius\Dropbox\MIT\MIT\UA\Treasurer\Budget\"/>
    </mc:Choice>
  </mc:AlternateContent>
  <bookViews>
    <workbookView xWindow="0" yWindow="0" windowWidth="20490" windowHeight="7755"/>
  </bookViews>
  <sheets>
    <sheet name="Overview" sheetId="1" r:id="rId1"/>
    <sheet name="Line Items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6" i="2" l="1"/>
  <c r="G101" i="2"/>
  <c r="H101" i="2"/>
  <c r="G102" i="2"/>
  <c r="H102" i="2"/>
  <c r="I103" i="2"/>
  <c r="G80" i="2"/>
  <c r="H80" i="2"/>
  <c r="G81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I99" i="2"/>
  <c r="G74" i="2"/>
  <c r="H74" i="2"/>
  <c r="H75" i="2"/>
  <c r="G76" i="2"/>
  <c r="H76" i="2"/>
  <c r="I78" i="2"/>
  <c r="G69" i="2"/>
  <c r="H69" i="2"/>
  <c r="H71" i="2"/>
  <c r="I72" i="2"/>
  <c r="G65" i="2"/>
  <c r="H65" i="2"/>
  <c r="I67" i="2"/>
  <c r="I63" i="2"/>
  <c r="G50" i="2"/>
  <c r="H50" i="2"/>
  <c r="G51" i="2"/>
  <c r="H51" i="2"/>
  <c r="G52" i="2"/>
  <c r="H52" i="2"/>
  <c r="G53" i="2"/>
  <c r="H53" i="2"/>
  <c r="H55" i="2"/>
  <c r="I56" i="2"/>
  <c r="G44" i="2"/>
  <c r="H44" i="2"/>
  <c r="G45" i="2"/>
  <c r="H45" i="2"/>
  <c r="G46" i="2"/>
  <c r="H46" i="2"/>
  <c r="I48" i="2"/>
  <c r="G41" i="2"/>
  <c r="H41" i="2"/>
  <c r="I42" i="2"/>
  <c r="G38" i="2"/>
  <c r="H38" i="2"/>
  <c r="I39" i="2"/>
  <c r="G34" i="2"/>
  <c r="H34" i="2"/>
  <c r="G35" i="2"/>
  <c r="H35" i="2"/>
  <c r="I36" i="2"/>
  <c r="G31" i="2"/>
  <c r="H31" i="2"/>
  <c r="I32" i="2"/>
  <c r="H28" i="2"/>
  <c r="I29" i="2"/>
  <c r="G25" i="2"/>
  <c r="H25" i="2"/>
  <c r="I26" i="2"/>
  <c r="G21" i="2"/>
  <c r="H21" i="2"/>
  <c r="I23" i="2"/>
  <c r="H17" i="2"/>
  <c r="H18" i="2"/>
  <c r="I19" i="2"/>
  <c r="G16" i="2"/>
  <c r="H16" i="2"/>
  <c r="H2" i="2"/>
  <c r="H3" i="2"/>
  <c r="H4" i="2"/>
  <c r="G5" i="2"/>
  <c r="H5" i="2"/>
  <c r="G7" i="2"/>
  <c r="H7" i="2"/>
  <c r="G8" i="2"/>
  <c r="H8" i="2"/>
  <c r="H9" i="2"/>
  <c r="I14" i="2"/>
  <c r="H13" i="2"/>
  <c r="H12" i="2"/>
  <c r="B45" i="1"/>
  <c r="B48" i="1"/>
  <c r="B50" i="1" s="1"/>
  <c r="B55" i="1" s="1"/>
  <c r="B3" i="1"/>
  <c r="B8" i="1" s="1"/>
  <c r="B41" i="1" s="1"/>
  <c r="B54" i="1" s="1"/>
  <c r="B4" i="1"/>
  <c r="B5" i="1"/>
  <c r="B33" i="1"/>
  <c r="B34" i="1"/>
  <c r="B39" i="1"/>
  <c r="B11" i="1"/>
  <c r="B14" i="1"/>
  <c r="B15" i="1"/>
  <c r="B16" i="1"/>
  <c r="B17" i="1"/>
  <c r="B18" i="1"/>
  <c r="B19" i="1"/>
  <c r="B20" i="1"/>
  <c r="B21" i="1"/>
  <c r="B23" i="1"/>
  <c r="B25" i="1"/>
  <c r="B26" i="1"/>
  <c r="B27" i="1"/>
  <c r="B28" i="1"/>
  <c r="B29" i="1"/>
  <c r="E29" i="1"/>
  <c r="D29" i="1"/>
  <c r="H8" i="1"/>
  <c r="G8" i="1"/>
  <c r="F8" i="1"/>
  <c r="E8" i="1"/>
  <c r="D8" i="1"/>
  <c r="B56" i="1" l="1"/>
</calcChain>
</file>

<file path=xl/sharedStrings.xml><?xml version="1.0" encoding="utf-8"?>
<sst xmlns="http://schemas.openxmlformats.org/spreadsheetml/2006/main" count="398" uniqueCount="163">
  <si>
    <t>Fall 2013</t>
  </si>
  <si>
    <t>Notes</t>
  </si>
  <si>
    <t>Spring 2013</t>
  </si>
  <si>
    <t>Fall 2012</t>
  </si>
  <si>
    <t>Spring 2012</t>
  </si>
  <si>
    <t>Fall 2011</t>
  </si>
  <si>
    <t>Spring 2011</t>
  </si>
  <si>
    <t>UA Core</t>
  </si>
  <si>
    <t>Operating</t>
  </si>
  <si>
    <t>Council</t>
  </si>
  <si>
    <t>Officers</t>
  </si>
  <si>
    <t>Includes retreat, brunches, and new student project support fund</t>
  </si>
  <si>
    <t>AVP for Resource Development</t>
  </si>
  <si>
    <t>Non-existent</t>
  </si>
  <si>
    <t>AVP Engagement &amp; Member Development</t>
  </si>
  <si>
    <t>Total UA Core</t>
  </si>
  <si>
    <t>Committees</t>
  </si>
  <si>
    <t>Association of Student Activities (ASA)</t>
  </si>
  <si>
    <t>Campus Policy Leaders (CPL)</t>
  </si>
  <si>
    <t>Committee on Alumni Relations</t>
  </si>
  <si>
    <t>Committee on Athletics</t>
  </si>
  <si>
    <t>Committee on Education</t>
  </si>
  <si>
    <t>Committee on Housing</t>
  </si>
  <si>
    <t>Committee on Public Relations</t>
  </si>
  <si>
    <t>Committee on Special Projects</t>
  </si>
  <si>
    <t>Committee on Student Support &amp; Mental Health</t>
  </si>
  <si>
    <t>Committee on Sustainability</t>
  </si>
  <si>
    <t>Elections Committee</t>
  </si>
  <si>
    <t>Events Committee</t>
  </si>
  <si>
    <t>Budget from elsewhere</t>
  </si>
  <si>
    <t>Finance Board</t>
  </si>
  <si>
    <t>Judicial Board</t>
  </si>
  <si>
    <t>Unnecessary</t>
  </si>
  <si>
    <t>MIT 2030</t>
  </si>
  <si>
    <t>MITx</t>
  </si>
  <si>
    <t>Nominations Committee</t>
  </si>
  <si>
    <t>Moved from Chief of Staff</t>
  </si>
  <si>
    <t>Technology Systems Group</t>
  </si>
  <si>
    <t>For the FY</t>
  </si>
  <si>
    <t>Total Committees and Auxiliaries</t>
  </si>
  <si>
    <t>Other Expenses</t>
  </si>
  <si>
    <t>Fresh Fund</t>
  </si>
  <si>
    <t>For new undergrad Finboard-funded student groups</t>
  </si>
  <si>
    <t>Student Faculty Dinners</t>
  </si>
  <si>
    <t>Based on increase in SLF FY13 - specific line item</t>
  </si>
  <si>
    <t>Boston Half-Marathon</t>
  </si>
  <si>
    <t>Support for 50 students to run in honor of Sean Collier</t>
  </si>
  <si>
    <t>Semesterly Allocations for Finboard Groups</t>
  </si>
  <si>
    <t>Class Council 2014</t>
  </si>
  <si>
    <t>Temporary support funding</t>
  </si>
  <si>
    <t>Class Council 2015</t>
  </si>
  <si>
    <t>Class Council 2016</t>
  </si>
  <si>
    <t>Temporary support funding; also covering debt from last year</t>
  </si>
  <si>
    <t>Total Other Expenses</t>
  </si>
  <si>
    <t>Total Expenses</t>
  </si>
  <si>
    <t>Expected Income</t>
  </si>
  <si>
    <t>Semesterly Allowance</t>
  </si>
  <si>
    <t>From student life fee</t>
  </si>
  <si>
    <t>Princeton Review</t>
  </si>
  <si>
    <t>Half this semester and half next</t>
  </si>
  <si>
    <t>Kaplan</t>
  </si>
  <si>
    <t>Withdrawal from Reserve</t>
  </si>
  <si>
    <t>Calculated for a 5-year projection of the same deficit each year to eventually have only $20k in reserve for buffer</t>
  </si>
  <si>
    <t>Total Income</t>
  </si>
  <si>
    <t>Summary of Income and Expenses</t>
  </si>
  <si>
    <t>Net Gain Loss</t>
  </si>
  <si>
    <t>Committee Name</t>
  </si>
  <si>
    <t>Expense Type</t>
  </si>
  <si>
    <t>Project Name</t>
  </si>
  <si>
    <t>Item description</t>
  </si>
  <si>
    <t>People</t>
  </si>
  <si>
    <t>Number of Items</t>
  </si>
  <si>
    <t>Cost / Item</t>
  </si>
  <si>
    <t>Cost</t>
  </si>
  <si>
    <t>ASA</t>
  </si>
  <si>
    <t>Fall Midway</t>
  </si>
  <si>
    <t>tables</t>
  </si>
  <si>
    <t>electricity</t>
  </si>
  <si>
    <t>performance tech</t>
  </si>
  <si>
    <t>supplies</t>
  </si>
  <si>
    <t>food</t>
  </si>
  <si>
    <t>-</t>
  </si>
  <si>
    <t>GBM</t>
  </si>
  <si>
    <t>Meetings</t>
  </si>
  <si>
    <t>Capital</t>
  </si>
  <si>
    <t>Storage Space</t>
  </si>
  <si>
    <t>locker keys/repairs</t>
  </si>
  <si>
    <t>Income</t>
  </si>
  <si>
    <t>Support</t>
  </si>
  <si>
    <t>Fines - expected</t>
  </si>
  <si>
    <t>Spend down budget surplus</t>
  </si>
  <si>
    <t>GSC Fall</t>
  </si>
  <si>
    <t>UA Fall</t>
  </si>
  <si>
    <t>Subtotal</t>
  </si>
  <si>
    <t>Athletics</t>
  </si>
  <si>
    <t>Food for meetings</t>
  </si>
  <si>
    <t>Athletics Promotion</t>
  </si>
  <si>
    <t>MIT Superfan t-shirts</t>
  </si>
  <si>
    <t>Athlete meals</t>
  </si>
  <si>
    <t>Varsity athlete meals by DAPER during Orientation</t>
  </si>
  <si>
    <t>Council Meetings</t>
  </si>
  <si>
    <t>Food</t>
  </si>
  <si>
    <t>Discretionary</t>
  </si>
  <si>
    <t>Education</t>
  </si>
  <si>
    <t>Food for meetings.</t>
  </si>
  <si>
    <t>Elections</t>
  </si>
  <si>
    <t>Running vote.mit.edu</t>
  </si>
  <si>
    <t>To keep the website running</t>
  </si>
  <si>
    <t>Meeting</t>
  </si>
  <si>
    <t>Housing</t>
  </si>
  <si>
    <t>Student Forums</t>
  </si>
  <si>
    <t>Nomminations Committee</t>
  </si>
  <si>
    <t>Meeting with Institute Committee Representatives (Representatives)</t>
  </si>
  <si>
    <t>Meeting with Institute Committee Representatives (Chief of Staff)</t>
  </si>
  <si>
    <t>UA Retreat</t>
  </si>
  <si>
    <t>Exec Meetings</t>
  </si>
  <si>
    <t>Officers Meetings</t>
  </si>
  <si>
    <t>UA Brunches</t>
  </si>
  <si>
    <t>UA bi-weekly brunches</t>
  </si>
  <si>
    <t>Student Project Support</t>
  </si>
  <si>
    <t>For exec to vote for student projects on a rolling basis</t>
  </si>
  <si>
    <t>Paper</t>
  </si>
  <si>
    <t>Office Water</t>
  </si>
  <si>
    <t>4 monthly deliveries of water</t>
  </si>
  <si>
    <t>Office Supplies</t>
  </si>
  <si>
    <t>Groceries</t>
  </si>
  <si>
    <t>Snacks for the office</t>
  </si>
  <si>
    <t>New office furniture</t>
  </si>
  <si>
    <t>Public Relations</t>
  </si>
  <si>
    <t>Study Breaks</t>
  </si>
  <si>
    <t>Special Projects</t>
  </si>
  <si>
    <t>Shuttles</t>
  </si>
  <si>
    <t>Shuttles to Costco and Target in Everett; estimated</t>
  </si>
  <si>
    <t>Student Support</t>
  </si>
  <si>
    <t>Speaker Series</t>
  </si>
  <si>
    <t>Honoraria; discuss issues around mental health and student wellness</t>
  </si>
  <si>
    <t>Sustainability</t>
  </si>
  <si>
    <t>Full Meetings</t>
  </si>
  <si>
    <t>T-shirts</t>
  </si>
  <si>
    <t>For members</t>
  </si>
  <si>
    <t>Trashion Show</t>
  </si>
  <si>
    <t>Food and prizes</t>
  </si>
  <si>
    <t>Advertising</t>
  </si>
  <si>
    <t>A/V equipment and rental</t>
  </si>
  <si>
    <t>Prudential display</t>
  </si>
  <si>
    <t>Composting Pilot</t>
  </si>
  <si>
    <t>Compost bins</t>
  </si>
  <si>
    <t>Trash bin liners (2.5 gal)</t>
  </si>
  <si>
    <t>Trash bin liners (13 gal)</t>
  </si>
  <si>
    <t>Compostable forks</t>
  </si>
  <si>
    <t>Compostable knives</t>
  </si>
  <si>
    <t>Compostable spoons</t>
  </si>
  <si>
    <t>Compostable plates</t>
  </si>
  <si>
    <t>Trash2Treasure Sale</t>
  </si>
  <si>
    <t>Equipment</t>
  </si>
  <si>
    <t>Door to Door service fees</t>
  </si>
  <si>
    <t>Waste Disposal</t>
  </si>
  <si>
    <t>Food for volunteers</t>
  </si>
  <si>
    <t>Publicity</t>
  </si>
  <si>
    <t>Discretionary publicity</t>
  </si>
  <si>
    <t>Midway handouts, etc.</t>
  </si>
  <si>
    <t>Running ua.mit.edu</t>
  </si>
  <si>
    <t>FY13: allocated 56% of requests, spent 44% of allocations; 150% increase of allocations--&gt;groups will spend a total of $200k in FY14; aggresively high; expect groups to spend 50% of allocations so can allocate up to $180,000 for July-December cycles, including MEF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</si>
</sst>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3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rgb="FFFFFFFF"/>
      </bottom>
      <diagonal/>
    </border>
    <border>
      <left style="thin">
        <color rgb="FFCCCCCC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CCCC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/>
    <xf numFmtId="0" fontId="2" fillId="4" borderId="2" xfId="0" applyFont="1" applyFill="1" applyBorder="1"/>
    <xf numFmtId="0" fontId="2" fillId="0" borderId="2" xfId="0" applyFont="1" applyBorder="1"/>
    <xf numFmtId="0" fontId="3" fillId="2" borderId="3" xfId="0" applyFont="1" applyFill="1" applyBorder="1"/>
    <xf numFmtId="0" fontId="1" fillId="3" borderId="4" xfId="0" applyFont="1" applyFill="1" applyBorder="1"/>
    <xf numFmtId="0" fontId="1" fillId="4" borderId="4" xfId="0" applyFont="1" applyFill="1" applyBorder="1"/>
    <xf numFmtId="0" fontId="1" fillId="0" borderId="4" xfId="0" applyFont="1" applyBorder="1"/>
    <xf numFmtId="0" fontId="4" fillId="2" borderId="3" xfId="0" applyFont="1" applyFill="1" applyBorder="1" applyAlignment="1">
      <alignment wrapText="1"/>
    </xf>
    <xf numFmtId="164" fontId="4" fillId="3" borderId="4" xfId="0" applyNumberFormat="1" applyFont="1" applyFill="1" applyBorder="1" applyAlignment="1">
      <alignment wrapText="1"/>
    </xf>
    <xf numFmtId="164" fontId="4" fillId="4" borderId="4" xfId="0" applyNumberFormat="1" applyFont="1" applyFill="1" applyBorder="1" applyAlignment="1">
      <alignment wrapText="1"/>
    </xf>
    <xf numFmtId="164" fontId="4" fillId="0" borderId="4" xfId="0" applyNumberFormat="1" applyFont="1" applyBorder="1" applyAlignment="1">
      <alignment wrapText="1"/>
    </xf>
    <xf numFmtId="0" fontId="5" fillId="2" borderId="3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wrapText="1"/>
    </xf>
    <xf numFmtId="164" fontId="7" fillId="0" borderId="4" xfId="0" applyNumberFormat="1" applyFont="1" applyBorder="1" applyAlignment="1">
      <alignment wrapText="1"/>
    </xf>
    <xf numFmtId="164" fontId="4" fillId="3" borderId="4" xfId="0" applyNumberFormat="1" applyFont="1" applyFill="1" applyBorder="1" applyAlignment="1">
      <alignment horizontal="right" wrapText="1"/>
    </xf>
    <xf numFmtId="0" fontId="0" fillId="4" borderId="4" xfId="0" applyFill="1" applyBorder="1" applyAlignment="1">
      <alignment wrapText="1"/>
    </xf>
    <xf numFmtId="0" fontId="0" fillId="0" borderId="4" xfId="0" applyBorder="1" applyAlignment="1">
      <alignment wrapText="1"/>
    </xf>
    <xf numFmtId="0" fontId="1" fillId="2" borderId="3" xfId="0" applyFont="1" applyFill="1" applyBorder="1"/>
    <xf numFmtId="164" fontId="1" fillId="3" borderId="4" xfId="0" applyNumberFormat="1" applyFont="1" applyFill="1" applyBorder="1"/>
    <xf numFmtId="0" fontId="6" fillId="2" borderId="3" xfId="0" applyFont="1" applyFill="1" applyBorder="1" applyAlignment="1">
      <alignment vertical="center" wrapText="1"/>
    </xf>
    <xf numFmtId="164" fontId="4" fillId="4" borderId="4" xfId="0" applyNumberFormat="1" applyFont="1" applyFill="1" applyBorder="1" applyAlignment="1">
      <alignment horizontal="right" wrapText="1"/>
    </xf>
    <xf numFmtId="164" fontId="1" fillId="4" borderId="4" xfId="0" applyNumberFormat="1" applyFont="1" applyFill="1" applyBorder="1"/>
    <xf numFmtId="0" fontId="8" fillId="2" borderId="3" xfId="0" applyFont="1" applyFill="1" applyBorder="1" applyAlignment="1">
      <alignment horizontal="right"/>
    </xf>
    <xf numFmtId="0" fontId="9" fillId="0" borderId="4" xfId="0" applyNumberFormat="1" applyFont="1" applyFill="1" applyBorder="1" applyAlignment="1">
      <alignment vertical="top" wrapText="1"/>
    </xf>
    <xf numFmtId="0" fontId="10" fillId="0" borderId="5" xfId="0" applyNumberFormat="1" applyFont="1" applyFill="1" applyBorder="1" applyAlignment="1">
      <alignment wrapText="1"/>
    </xf>
    <xf numFmtId="0" fontId="10" fillId="0" borderId="0" xfId="0" applyNumberFormat="1" applyFont="1" applyFill="1" applyAlignment="1">
      <alignment wrapText="1"/>
    </xf>
    <xf numFmtId="0" fontId="4" fillId="2" borderId="4" xfId="0" applyNumberFormat="1" applyFont="1" applyFill="1" applyBorder="1" applyAlignment="1">
      <alignment horizontal="left" vertical="center" wrapText="1"/>
    </xf>
    <xf numFmtId="0" fontId="4" fillId="5" borderId="4" xfId="0" applyNumberFormat="1" applyFont="1" applyFill="1" applyBorder="1" applyAlignment="1">
      <alignment horizontal="left" vertical="center" wrapText="1"/>
    </xf>
    <xf numFmtId="0" fontId="4" fillId="5" borderId="4" xfId="0" applyNumberFormat="1" applyFont="1" applyFill="1" applyBorder="1" applyAlignment="1">
      <alignment horizontal="left" wrapText="1"/>
    </xf>
    <xf numFmtId="0" fontId="4" fillId="6" borderId="4" xfId="0" applyNumberFormat="1" applyFont="1" applyFill="1" applyBorder="1" applyAlignment="1">
      <alignment horizontal="left" vertical="center" wrapText="1"/>
    </xf>
    <xf numFmtId="0" fontId="4" fillId="6" borderId="4" xfId="0" applyNumberFormat="1" applyFont="1" applyFill="1" applyBorder="1" applyAlignment="1">
      <alignment horizontal="left" wrapText="1"/>
    </xf>
    <xf numFmtId="0" fontId="4" fillId="3" borderId="4" xfId="0" applyNumberFormat="1" applyFont="1" applyFill="1" applyBorder="1" applyAlignment="1">
      <alignment horizontal="left" wrapText="1"/>
    </xf>
    <xf numFmtId="0" fontId="11" fillId="0" borderId="0" xfId="0" applyNumberFormat="1" applyFont="1" applyAlignment="1">
      <alignment wrapText="1"/>
    </xf>
    <xf numFmtId="0" fontId="4" fillId="2" borderId="4" xfId="0" applyNumberFormat="1" applyFont="1" applyFill="1" applyBorder="1" applyAlignment="1">
      <alignment horizontal="left" wrapText="1"/>
    </xf>
    <xf numFmtId="0" fontId="4" fillId="5" borderId="4" xfId="0" quotePrefix="1" applyNumberFormat="1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left" wrapText="1"/>
    </xf>
    <xf numFmtId="0" fontId="6" fillId="5" borderId="4" xfId="0" applyNumberFormat="1" applyFont="1" applyFill="1" applyBorder="1" applyAlignment="1">
      <alignment horizontal="left" wrapText="1"/>
    </xf>
    <xf numFmtId="0" fontId="9" fillId="3" borderId="4" xfId="0" applyNumberFormat="1" applyFont="1" applyFill="1" applyBorder="1" applyAlignment="1">
      <alignment horizontal="left" wrapText="1"/>
    </xf>
    <xf numFmtId="0" fontId="6" fillId="0" borderId="4" xfId="0" applyNumberFormat="1" applyFont="1" applyFill="1" applyBorder="1" applyAlignment="1">
      <alignment horizontal="left" wrapText="1"/>
    </xf>
    <xf numFmtId="0" fontId="4" fillId="0" borderId="4" xfId="0" applyNumberFormat="1" applyFont="1" applyFill="1" applyBorder="1" applyAlignment="1">
      <alignment horizontal="left" wrapText="1"/>
    </xf>
    <xf numFmtId="0" fontId="11" fillId="0" borderId="0" xfId="0" applyNumberFormat="1" applyFont="1" applyFill="1" applyAlignment="1">
      <alignment wrapText="1"/>
    </xf>
    <xf numFmtId="0" fontId="6" fillId="2" borderId="6" xfId="0" applyNumberFormat="1" applyFont="1" applyFill="1" applyBorder="1" applyAlignment="1">
      <alignment horizontal="left" wrapText="1"/>
    </xf>
    <xf numFmtId="0" fontId="6" fillId="0" borderId="3" xfId="0" applyNumberFormat="1" applyFont="1" applyFill="1" applyBorder="1" applyAlignment="1">
      <alignment horizontal="left" wrapText="1"/>
    </xf>
    <xf numFmtId="0" fontId="4" fillId="2" borderId="6" xfId="0" applyNumberFormat="1" applyFont="1" applyFill="1" applyBorder="1" applyAlignment="1">
      <alignment horizontal="left" wrapText="1"/>
    </xf>
    <xf numFmtId="0" fontId="4" fillId="5" borderId="3" xfId="0" applyNumberFormat="1" applyFont="1" applyFill="1" applyBorder="1" applyAlignment="1">
      <alignment horizontal="left" wrapText="1"/>
    </xf>
    <xf numFmtId="0" fontId="4" fillId="2" borderId="7" xfId="0" applyNumberFormat="1" applyFont="1" applyFill="1" applyBorder="1" applyAlignment="1">
      <alignment horizontal="left" wrapText="1"/>
    </xf>
    <xf numFmtId="0" fontId="4" fillId="5" borderId="8" xfId="0" applyNumberFormat="1" applyFont="1" applyFill="1" applyBorder="1" applyAlignment="1">
      <alignment horizontal="left" wrapText="1"/>
    </xf>
    <xf numFmtId="0" fontId="4" fillId="2" borderId="5" xfId="0" applyNumberFormat="1" applyFont="1" applyFill="1" applyBorder="1" applyAlignment="1">
      <alignment horizontal="left" wrapText="1"/>
    </xf>
    <xf numFmtId="0" fontId="6" fillId="2" borderId="9" xfId="0" applyNumberFormat="1" applyFont="1" applyFill="1" applyBorder="1" applyAlignment="1">
      <alignment horizontal="left" wrapText="1"/>
    </xf>
    <xf numFmtId="0" fontId="6" fillId="2" borderId="10" xfId="0" applyNumberFormat="1" applyFont="1" applyFill="1" applyBorder="1" applyAlignment="1">
      <alignment horizontal="left" wrapText="1"/>
    </xf>
    <xf numFmtId="0" fontId="4" fillId="2" borderId="10" xfId="0" applyNumberFormat="1" applyFont="1" applyFill="1" applyBorder="1" applyAlignment="1">
      <alignment horizontal="left" wrapText="1"/>
    </xf>
    <xf numFmtId="0" fontId="6" fillId="5" borderId="3" xfId="0" applyNumberFormat="1" applyFont="1" applyFill="1" applyBorder="1" applyAlignment="1">
      <alignment horizontal="left" wrapText="1"/>
    </xf>
    <xf numFmtId="0" fontId="4" fillId="2" borderId="11" xfId="0" applyNumberFormat="1" applyFont="1" applyFill="1" applyBorder="1" applyAlignment="1">
      <alignment horizontal="left" wrapText="1"/>
    </xf>
    <xf numFmtId="0" fontId="4" fillId="2" borderId="12" xfId="0" applyNumberFormat="1" applyFont="1" applyFill="1" applyBorder="1" applyAlignment="1">
      <alignment horizontal="left" wrapText="1"/>
    </xf>
    <xf numFmtId="0" fontId="9" fillId="2" borderId="4" xfId="0" applyNumberFormat="1" applyFont="1" applyFill="1" applyBorder="1" applyAlignment="1">
      <alignment horizontal="left" wrapText="1"/>
    </xf>
    <xf numFmtId="0" fontId="9" fillId="5" borderId="4" xfId="0" applyNumberFormat="1" applyFont="1" applyFill="1" applyBorder="1" applyAlignment="1">
      <alignment horizontal="left" wrapText="1"/>
    </xf>
    <xf numFmtId="0" fontId="9" fillId="0" borderId="4" xfId="0" applyNumberFormat="1" applyFont="1" applyFill="1" applyBorder="1" applyAlignment="1">
      <alignment horizontal="left" wrapText="1"/>
    </xf>
    <xf numFmtId="0" fontId="12" fillId="3" borderId="4" xfId="0" applyNumberFormat="1" applyFont="1" applyFill="1" applyBorder="1" applyAlignment="1">
      <alignment horizontal="left" wrapText="1"/>
    </xf>
    <xf numFmtId="0" fontId="11" fillId="2" borderId="0" xfId="0" applyNumberFormat="1" applyFont="1" applyFill="1" applyAlignment="1">
      <alignment wrapText="1"/>
    </xf>
    <xf numFmtId="0" fontId="11" fillId="6" borderId="0" xfId="0" applyNumberFormat="1" applyFont="1" applyFill="1" applyAlignment="1">
      <alignment wrapText="1"/>
    </xf>
    <xf numFmtId="0" fontId="11" fillId="3" borderId="0" xfId="0" applyNumberFormat="1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ABudgetFall2013_Pas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Line Items"/>
      <sheetName val="Surplus_Deficit"/>
      <sheetName val="Finboard FY13"/>
      <sheetName val="Finboard FY14"/>
      <sheetName val="Fresh Fund FY13"/>
      <sheetName val="CVC"/>
    </sheetNames>
    <sheetDataSet>
      <sheetData sheetId="0"/>
      <sheetData sheetId="1">
        <row r="14">
          <cell r="I14">
            <v>7215.98</v>
          </cell>
        </row>
        <row r="19">
          <cell r="I19">
            <v>7400</v>
          </cell>
        </row>
        <row r="23">
          <cell r="I23">
            <v>4715</v>
          </cell>
        </row>
        <row r="26">
          <cell r="I26">
            <v>840</v>
          </cell>
        </row>
        <row r="29">
          <cell r="I29">
            <v>300</v>
          </cell>
        </row>
        <row r="32">
          <cell r="I32">
            <v>800</v>
          </cell>
        </row>
        <row r="36">
          <cell r="I36">
            <v>1490</v>
          </cell>
        </row>
        <row r="39">
          <cell r="I39">
            <v>350</v>
          </cell>
        </row>
        <row r="42">
          <cell r="I42">
            <v>490</v>
          </cell>
        </row>
        <row r="48">
          <cell r="I48">
            <v>2540</v>
          </cell>
        </row>
        <row r="56">
          <cell r="I56">
            <v>13610.26</v>
          </cell>
        </row>
        <row r="63">
          <cell r="I63">
            <v>2800</v>
          </cell>
        </row>
        <row r="67">
          <cell r="I67">
            <v>4350</v>
          </cell>
        </row>
        <row r="72">
          <cell r="I72">
            <v>7480</v>
          </cell>
        </row>
        <row r="78">
          <cell r="I78">
            <v>6320</v>
          </cell>
        </row>
        <row r="99">
          <cell r="I99">
            <v>4028.37</v>
          </cell>
        </row>
        <row r="103">
          <cell r="I103">
            <v>717.5</v>
          </cell>
        </row>
      </sheetData>
      <sheetData sheetId="2">
        <row r="11">
          <cell r="E11">
            <v>60398.48799999999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workbookViewId="0">
      <pane xSplit="1" ySplit="1" topLeftCell="B34" activePane="bottomRight" state="frozen"/>
      <selection pane="topRight" activeCell="B1" sqref="B1"/>
      <selection pane="bottomLeft" activeCell="A2" sqref="A2"/>
      <selection pane="bottomRight" activeCell="C36" sqref="C36"/>
    </sheetView>
  </sheetViews>
  <sheetFormatPr defaultRowHeight="15.75" x14ac:dyDescent="0.25"/>
  <cols>
    <col min="1" max="1" width="38.42578125" style="22" customWidth="1"/>
    <col min="2" max="2" width="15.7109375" style="6" customWidth="1"/>
    <col min="3" max="3" width="44.42578125" style="7" customWidth="1"/>
    <col min="4" max="4" width="14.7109375" style="8" customWidth="1"/>
    <col min="5" max="5" width="16" style="8" customWidth="1"/>
    <col min="6" max="6" width="13.7109375" style="8" customWidth="1"/>
    <col min="7" max="7" width="16.7109375" style="8" customWidth="1"/>
    <col min="8" max="8" width="14.85546875" style="8" customWidth="1"/>
    <col min="9" max="16384" width="9.140625" style="8"/>
  </cols>
  <sheetData>
    <row r="1" spans="1:8" s="4" customFormat="1" x14ac:dyDescent="0.25">
      <c r="A1" s="1"/>
      <c r="B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x14ac:dyDescent="0.25">
      <c r="A2" s="5" t="s">
        <v>7</v>
      </c>
    </row>
    <row r="3" spans="1:8" x14ac:dyDescent="0.25">
      <c r="A3" s="9" t="s">
        <v>8</v>
      </c>
      <c r="B3" s="10">
        <f>'[1]Line Items'!I63</f>
        <v>2800</v>
      </c>
      <c r="C3" s="11"/>
      <c r="D3" s="12">
        <v>1300</v>
      </c>
      <c r="E3" s="12">
        <v>1300</v>
      </c>
      <c r="F3" s="12">
        <v>2000</v>
      </c>
      <c r="G3" s="12">
        <v>1900</v>
      </c>
      <c r="H3" s="12">
        <v>2200</v>
      </c>
    </row>
    <row r="4" spans="1:8" x14ac:dyDescent="0.25">
      <c r="A4" s="9" t="s">
        <v>9</v>
      </c>
      <c r="B4" s="10">
        <f>'[1]Line Items'!I23</f>
        <v>4715</v>
      </c>
      <c r="C4" s="11"/>
      <c r="D4" s="12">
        <v>6680</v>
      </c>
      <c r="E4" s="12">
        <v>6680</v>
      </c>
      <c r="F4" s="12">
        <v>10600</v>
      </c>
      <c r="G4" s="12">
        <v>6460</v>
      </c>
      <c r="H4" s="12"/>
    </row>
    <row r="5" spans="1:8" ht="31.5" x14ac:dyDescent="0.25">
      <c r="A5" s="9" t="s">
        <v>10</v>
      </c>
      <c r="B5" s="10">
        <f>'[1]Line Items'!I56</f>
        <v>13610.26</v>
      </c>
      <c r="C5" s="11" t="s">
        <v>11</v>
      </c>
      <c r="D5" s="12">
        <v>6200</v>
      </c>
      <c r="E5" s="12">
        <v>7250</v>
      </c>
      <c r="F5" s="12">
        <v>9600</v>
      </c>
      <c r="G5" s="12">
        <v>10520</v>
      </c>
      <c r="H5" s="12">
        <v>10800</v>
      </c>
    </row>
    <row r="6" spans="1:8" x14ac:dyDescent="0.25">
      <c r="A6" s="9" t="s">
        <v>12</v>
      </c>
      <c r="B6" s="10">
        <v>0</v>
      </c>
      <c r="C6" s="11" t="s">
        <v>13</v>
      </c>
      <c r="D6" s="12">
        <v>0</v>
      </c>
      <c r="E6" s="12">
        <v>1813</v>
      </c>
      <c r="F6" s="12">
        <v>3400</v>
      </c>
      <c r="G6" s="12">
        <v>1813</v>
      </c>
      <c r="H6" s="12">
        <v>1500</v>
      </c>
    </row>
    <row r="7" spans="1:8" ht="18" customHeight="1" x14ac:dyDescent="0.25">
      <c r="A7" s="9" t="s">
        <v>14</v>
      </c>
      <c r="B7" s="10">
        <v>0</v>
      </c>
      <c r="C7" s="11" t="s">
        <v>13</v>
      </c>
      <c r="D7" s="12">
        <v>2625</v>
      </c>
      <c r="E7" s="12">
        <v>8225</v>
      </c>
      <c r="F7" s="12"/>
      <c r="G7" s="12"/>
      <c r="H7" s="12"/>
    </row>
    <row r="8" spans="1:8" x14ac:dyDescent="0.25">
      <c r="A8" s="13" t="s">
        <v>15</v>
      </c>
      <c r="B8" s="10">
        <f>SUM(B3:B7)</f>
        <v>21125.260000000002</v>
      </c>
      <c r="C8" s="11"/>
      <c r="D8" s="12">
        <f>SUM(D3:D7)</f>
        <v>16805</v>
      </c>
      <c r="E8" s="12">
        <f t="shared" ref="E8:H8" si="0">SUM(E3:E7)</f>
        <v>25268</v>
      </c>
      <c r="F8" s="12">
        <f t="shared" si="0"/>
        <v>25600</v>
      </c>
      <c r="G8" s="12">
        <f t="shared" si="0"/>
        <v>20693</v>
      </c>
      <c r="H8" s="12">
        <f t="shared" si="0"/>
        <v>14500</v>
      </c>
    </row>
    <row r="9" spans="1:8" x14ac:dyDescent="0.25">
      <c r="A9" s="14"/>
      <c r="B9" s="10"/>
      <c r="C9" s="11"/>
      <c r="D9" s="12"/>
      <c r="E9" s="12"/>
      <c r="F9" s="12"/>
      <c r="G9" s="12"/>
      <c r="H9" s="12"/>
    </row>
    <row r="10" spans="1:8" x14ac:dyDescent="0.25">
      <c r="A10" s="15" t="s">
        <v>16</v>
      </c>
      <c r="B10" s="10"/>
      <c r="C10" s="11"/>
      <c r="D10" s="12"/>
      <c r="E10" s="12"/>
      <c r="F10" s="12"/>
      <c r="G10" s="12"/>
      <c r="H10" s="12"/>
    </row>
    <row r="11" spans="1:8" x14ac:dyDescent="0.25">
      <c r="A11" s="9" t="s">
        <v>17</v>
      </c>
      <c r="B11" s="10">
        <f>'[1]Line Items'!I14/2</f>
        <v>3607.99</v>
      </c>
      <c r="C11" s="11"/>
      <c r="D11" s="12">
        <v>4585</v>
      </c>
      <c r="E11" s="12">
        <v>4585</v>
      </c>
      <c r="F11" s="12">
        <v>4585</v>
      </c>
      <c r="G11" s="12">
        <v>4585</v>
      </c>
      <c r="H11" s="12">
        <v>4600</v>
      </c>
    </row>
    <row r="12" spans="1:8" x14ac:dyDescent="0.25">
      <c r="A12" s="9" t="s">
        <v>18</v>
      </c>
      <c r="B12" s="10">
        <v>0</v>
      </c>
      <c r="C12" s="11" t="s">
        <v>13</v>
      </c>
      <c r="D12" s="12"/>
      <c r="E12" s="12"/>
      <c r="F12" s="12"/>
      <c r="G12" s="12"/>
      <c r="H12" s="12"/>
    </row>
    <row r="13" spans="1:8" x14ac:dyDescent="0.25">
      <c r="A13" s="9" t="s">
        <v>19</v>
      </c>
      <c r="B13" s="10">
        <v>0</v>
      </c>
      <c r="C13" s="11" t="s">
        <v>13</v>
      </c>
      <c r="D13" s="12">
        <v>0</v>
      </c>
      <c r="E13" s="12">
        <v>2100</v>
      </c>
      <c r="F13" s="12">
        <v>2500</v>
      </c>
      <c r="G13" s="12">
        <v>1000</v>
      </c>
      <c r="H13" s="12">
        <v>5150</v>
      </c>
    </row>
    <row r="14" spans="1:8" x14ac:dyDescent="0.25">
      <c r="A14" s="9" t="s">
        <v>20</v>
      </c>
      <c r="B14" s="10">
        <f>'[1]Line Items'!I19</f>
        <v>7400</v>
      </c>
      <c r="C14" s="11"/>
      <c r="D14" s="12">
        <v>5000</v>
      </c>
      <c r="E14" s="12">
        <v>5000</v>
      </c>
      <c r="F14" s="12">
        <v>3253</v>
      </c>
      <c r="G14" s="12">
        <v>4745</v>
      </c>
      <c r="H14" s="12">
        <v>50</v>
      </c>
    </row>
    <row r="15" spans="1:8" x14ac:dyDescent="0.25">
      <c r="A15" s="9" t="s">
        <v>21</v>
      </c>
      <c r="B15" s="10">
        <f>'[1]Line Items'!I26</f>
        <v>840</v>
      </c>
      <c r="C15" s="11"/>
      <c r="D15" s="12">
        <v>1260</v>
      </c>
      <c r="E15" s="12">
        <v>960</v>
      </c>
      <c r="F15" s="12">
        <v>450</v>
      </c>
      <c r="G15" s="12">
        <v>1200</v>
      </c>
      <c r="H15" s="12">
        <v>480</v>
      </c>
    </row>
    <row r="16" spans="1:8" x14ac:dyDescent="0.25">
      <c r="A16" s="9" t="s">
        <v>22</v>
      </c>
      <c r="B16" s="10">
        <f>'[1]Line Items'!I36</f>
        <v>1490</v>
      </c>
      <c r="C16" s="11"/>
      <c r="D16" s="12">
        <v>0</v>
      </c>
      <c r="E16" s="12">
        <v>500</v>
      </c>
      <c r="F16" s="12">
        <v>84</v>
      </c>
      <c r="G16" s="12">
        <v>350</v>
      </c>
      <c r="H16" s="12">
        <v>0</v>
      </c>
    </row>
    <row r="17" spans="1:8" x14ac:dyDescent="0.25">
      <c r="A17" s="9" t="s">
        <v>23</v>
      </c>
      <c r="B17" s="10">
        <f>'[1]Line Items'!I67</f>
        <v>4350</v>
      </c>
      <c r="C17" s="11"/>
      <c r="D17" s="12">
        <v>8800</v>
      </c>
      <c r="E17" s="12">
        <v>6000</v>
      </c>
      <c r="F17" s="12">
        <v>7250</v>
      </c>
      <c r="G17" s="12">
        <v>6150</v>
      </c>
      <c r="H17" s="12">
        <v>6050</v>
      </c>
    </row>
    <row r="18" spans="1:8" x14ac:dyDescent="0.25">
      <c r="A18" s="9" t="s">
        <v>24</v>
      </c>
      <c r="B18" s="10">
        <f>'[1]Line Items'!I72</f>
        <v>7480</v>
      </c>
      <c r="C18" s="11"/>
      <c r="D18" s="12">
        <v>7400</v>
      </c>
      <c r="E18" s="12">
        <v>2950</v>
      </c>
      <c r="F18" s="12"/>
      <c r="G18" s="12"/>
      <c r="H18" s="12"/>
    </row>
    <row r="19" spans="1:8" ht="31.5" x14ac:dyDescent="0.25">
      <c r="A19" s="9" t="s">
        <v>25</v>
      </c>
      <c r="B19" s="10">
        <f>'[1]Line Items'!I78</f>
        <v>6320</v>
      </c>
      <c r="C19" s="11"/>
      <c r="D19" s="12">
        <v>70</v>
      </c>
      <c r="E19" s="12">
        <v>0</v>
      </c>
      <c r="F19" s="12"/>
      <c r="G19" s="12"/>
      <c r="H19" s="12"/>
    </row>
    <row r="20" spans="1:8" x14ac:dyDescent="0.25">
      <c r="A20" s="9" t="s">
        <v>26</v>
      </c>
      <c r="B20" s="10">
        <f>'[1]Line Items'!I99</f>
        <v>4028.37</v>
      </c>
      <c r="C20" s="11"/>
      <c r="D20" s="12">
        <v>2020</v>
      </c>
      <c r="E20" s="12">
        <v>900</v>
      </c>
      <c r="F20" s="12">
        <v>1100</v>
      </c>
      <c r="G20" s="12">
        <v>800</v>
      </c>
      <c r="H20" s="12">
        <v>150</v>
      </c>
    </row>
    <row r="21" spans="1:8" x14ac:dyDescent="0.25">
      <c r="A21" s="9" t="s">
        <v>27</v>
      </c>
      <c r="B21" s="10">
        <f>'[1]Line Items'!I29</f>
        <v>300</v>
      </c>
      <c r="C21" s="11"/>
      <c r="D21" s="12">
        <v>1150</v>
      </c>
      <c r="E21" s="12">
        <v>600</v>
      </c>
      <c r="F21" s="12">
        <v>787.5</v>
      </c>
      <c r="G21" s="12">
        <v>937.5</v>
      </c>
      <c r="H21" s="12">
        <v>787.5</v>
      </c>
    </row>
    <row r="22" spans="1:8" x14ac:dyDescent="0.25">
      <c r="A22" s="9" t="s">
        <v>28</v>
      </c>
      <c r="B22" s="10">
        <v>0</v>
      </c>
      <c r="C22" s="11" t="s">
        <v>29</v>
      </c>
      <c r="D22" s="12">
        <v>0</v>
      </c>
      <c r="E22" s="12">
        <v>0</v>
      </c>
      <c r="F22" s="12"/>
      <c r="G22" s="12"/>
      <c r="H22" s="12"/>
    </row>
    <row r="23" spans="1:8" x14ac:dyDescent="0.25">
      <c r="A23" s="9" t="s">
        <v>30</v>
      </c>
      <c r="B23" s="10">
        <f>'[1]Line Items'!I32</f>
        <v>800</v>
      </c>
      <c r="C23" s="11"/>
      <c r="D23" s="12">
        <v>760.95</v>
      </c>
      <c r="E23" s="12">
        <v>923</v>
      </c>
      <c r="F23" s="12">
        <v>0</v>
      </c>
      <c r="G23" s="12">
        <v>120</v>
      </c>
      <c r="H23" s="12">
        <v>350</v>
      </c>
    </row>
    <row r="24" spans="1:8" x14ac:dyDescent="0.25">
      <c r="A24" s="9" t="s">
        <v>31</v>
      </c>
      <c r="B24" s="10">
        <v>0</v>
      </c>
      <c r="C24" s="11" t="s">
        <v>32</v>
      </c>
      <c r="D24" s="12">
        <v>0</v>
      </c>
      <c r="E24" s="12">
        <v>0</v>
      </c>
      <c r="F24" s="12"/>
      <c r="G24" s="12"/>
      <c r="H24" s="12"/>
    </row>
    <row r="25" spans="1:8" x14ac:dyDescent="0.25">
      <c r="A25" s="9" t="s">
        <v>33</v>
      </c>
      <c r="B25" s="10">
        <f>'[1]Line Items'!I39</f>
        <v>350</v>
      </c>
      <c r="C25" s="11"/>
      <c r="D25" s="12">
        <v>256</v>
      </c>
      <c r="E25" s="12">
        <v>340</v>
      </c>
      <c r="F25" s="12"/>
      <c r="G25" s="12"/>
      <c r="H25" s="12"/>
    </row>
    <row r="26" spans="1:8" x14ac:dyDescent="0.25">
      <c r="A26" s="9" t="s">
        <v>34</v>
      </c>
      <c r="B26" s="10">
        <f>'[1]Line Items'!I42</f>
        <v>490</v>
      </c>
      <c r="C26" s="11"/>
      <c r="D26" s="12">
        <v>0</v>
      </c>
      <c r="E26" s="12">
        <v>400</v>
      </c>
      <c r="F26" s="12"/>
      <c r="G26" s="12"/>
      <c r="H26" s="12"/>
    </row>
    <row r="27" spans="1:8" x14ac:dyDescent="0.25">
      <c r="A27" s="9" t="s">
        <v>35</v>
      </c>
      <c r="B27" s="10">
        <f>'[1]Line Items'!I48</f>
        <v>2540</v>
      </c>
      <c r="C27" s="11" t="s">
        <v>36</v>
      </c>
      <c r="D27" s="12"/>
      <c r="E27" s="12"/>
      <c r="F27" s="12"/>
      <c r="G27" s="12"/>
      <c r="H27" s="12"/>
    </row>
    <row r="28" spans="1:8" x14ac:dyDescent="0.25">
      <c r="A28" s="9" t="s">
        <v>37</v>
      </c>
      <c r="B28" s="10">
        <f>'[1]Line Items'!I103</f>
        <v>717.5</v>
      </c>
      <c r="C28" s="11" t="s">
        <v>38</v>
      </c>
      <c r="D28" s="12">
        <v>1882.5</v>
      </c>
      <c r="E28" s="12">
        <v>0</v>
      </c>
      <c r="F28" s="12">
        <v>150</v>
      </c>
      <c r="G28" s="12">
        <v>210</v>
      </c>
      <c r="H28" s="12">
        <v>50</v>
      </c>
    </row>
    <row r="29" spans="1:8" x14ac:dyDescent="0.25">
      <c r="A29" s="13" t="s">
        <v>39</v>
      </c>
      <c r="B29" s="10">
        <f>SUM(B11:B28)</f>
        <v>40713.86</v>
      </c>
      <c r="C29" s="11"/>
      <c r="D29" s="12">
        <f>SUM(D11:D28)</f>
        <v>33184.449999999997</v>
      </c>
      <c r="E29" s="12">
        <f>SUM(E11:E28)</f>
        <v>25258</v>
      </c>
      <c r="F29" s="12">
        <v>25705.5</v>
      </c>
      <c r="G29" s="12">
        <v>23400.5</v>
      </c>
      <c r="H29" s="12">
        <v>29335.5</v>
      </c>
    </row>
    <row r="30" spans="1:8" x14ac:dyDescent="0.25">
      <c r="A30" s="14"/>
      <c r="B30" s="10"/>
      <c r="C30" s="11"/>
      <c r="D30" s="12"/>
      <c r="E30" s="12"/>
      <c r="F30" s="12"/>
      <c r="G30" s="12"/>
      <c r="H30" s="12"/>
    </row>
    <row r="31" spans="1:8" x14ac:dyDescent="0.25">
      <c r="A31" s="16" t="s">
        <v>40</v>
      </c>
      <c r="B31" s="10"/>
      <c r="C31" s="11"/>
      <c r="D31" s="12"/>
      <c r="E31" s="12"/>
      <c r="F31" s="12"/>
      <c r="G31" s="12"/>
      <c r="H31" s="12"/>
    </row>
    <row r="32" spans="1:8" ht="31.5" x14ac:dyDescent="0.25">
      <c r="A32" s="9" t="s">
        <v>41</v>
      </c>
      <c r="B32" s="10">
        <v>3000</v>
      </c>
      <c r="C32" s="11" t="s">
        <v>42</v>
      </c>
      <c r="D32" s="12">
        <v>3000</v>
      </c>
      <c r="E32" s="12">
        <v>3000</v>
      </c>
      <c r="F32" s="12">
        <v>3000</v>
      </c>
      <c r="G32" s="12">
        <v>3000</v>
      </c>
      <c r="H32" s="12">
        <v>3000</v>
      </c>
    </row>
    <row r="33" spans="1:8" ht="31.5" x14ac:dyDescent="0.25">
      <c r="A33" s="9" t="s">
        <v>43</v>
      </c>
      <c r="B33" s="10">
        <f>140*5*20</f>
        <v>14000</v>
      </c>
      <c r="C33" s="11" t="s">
        <v>44</v>
      </c>
      <c r="D33" s="12">
        <v>2500</v>
      </c>
      <c r="E33" s="12">
        <v>2500</v>
      </c>
      <c r="F33" s="12">
        <v>2500</v>
      </c>
      <c r="G33" s="12">
        <v>2500</v>
      </c>
      <c r="H33" s="12">
        <v>2500</v>
      </c>
    </row>
    <row r="34" spans="1:8" ht="31.5" x14ac:dyDescent="0.25">
      <c r="A34" s="9" t="s">
        <v>45</v>
      </c>
      <c r="B34" s="10">
        <f>50*108.5</f>
        <v>5425</v>
      </c>
      <c r="C34" s="11" t="s">
        <v>46</v>
      </c>
      <c r="D34" s="12"/>
      <c r="E34" s="12"/>
      <c r="F34" s="12"/>
      <c r="G34" s="12"/>
      <c r="H34" s="12"/>
    </row>
    <row r="35" spans="1:8" ht="93.75" customHeight="1" x14ac:dyDescent="0.25">
      <c r="A35" s="17" t="s">
        <v>47</v>
      </c>
      <c r="B35" s="10">
        <v>90000</v>
      </c>
      <c r="C35" s="11" t="s">
        <v>162</v>
      </c>
      <c r="D35" s="18">
        <v>168543.97</v>
      </c>
      <c r="E35" s="12">
        <v>176612.8</v>
      </c>
      <c r="F35" s="12">
        <v>166438.29999999999</v>
      </c>
      <c r="G35" s="12">
        <v>176138.9</v>
      </c>
      <c r="H35" s="12">
        <v>173116.3</v>
      </c>
    </row>
    <row r="36" spans="1:8" ht="16.5" x14ac:dyDescent="0.25">
      <c r="A36" s="17" t="s">
        <v>48</v>
      </c>
      <c r="B36" s="10">
        <v>5000</v>
      </c>
      <c r="C36" s="11" t="s">
        <v>49</v>
      </c>
      <c r="D36" s="18"/>
      <c r="E36" s="12"/>
      <c r="F36" s="12"/>
      <c r="G36" s="12"/>
      <c r="H36" s="12"/>
    </row>
    <row r="37" spans="1:8" ht="16.5" x14ac:dyDescent="0.25">
      <c r="A37" s="17" t="s">
        <v>50</v>
      </c>
      <c r="B37" s="10">
        <v>5000</v>
      </c>
      <c r="C37" s="11" t="s">
        <v>49</v>
      </c>
      <c r="D37" s="18"/>
      <c r="E37" s="12"/>
      <c r="F37" s="12"/>
      <c r="G37" s="12"/>
      <c r="H37" s="12"/>
    </row>
    <row r="38" spans="1:8" ht="31.5" x14ac:dyDescent="0.25">
      <c r="A38" s="17" t="s">
        <v>51</v>
      </c>
      <c r="B38" s="10">
        <v>8138.12</v>
      </c>
      <c r="C38" s="11" t="s">
        <v>52</v>
      </c>
      <c r="D38" s="18"/>
      <c r="E38" s="12"/>
      <c r="F38" s="12"/>
      <c r="G38" s="12"/>
      <c r="H38" s="12"/>
    </row>
    <row r="39" spans="1:8" ht="16.5" x14ac:dyDescent="0.25">
      <c r="A39" s="13" t="s">
        <v>53</v>
      </c>
      <c r="B39" s="10">
        <f>SUM(B32:B38)</f>
        <v>130563.12</v>
      </c>
      <c r="C39" s="11"/>
      <c r="D39" s="18"/>
      <c r="E39" s="12"/>
      <c r="F39" s="12"/>
      <c r="G39" s="12"/>
      <c r="H39" s="12"/>
    </row>
    <row r="40" spans="1:8" x14ac:dyDescent="0.25">
      <c r="A40" s="9"/>
      <c r="B40" s="10"/>
      <c r="C40" s="11"/>
      <c r="D40" s="12"/>
      <c r="E40" s="12"/>
      <c r="F40" s="12"/>
      <c r="G40" s="12"/>
      <c r="H40" s="12"/>
    </row>
    <row r="41" spans="1:8" s="21" customFormat="1" x14ac:dyDescent="0.25">
      <c r="A41" s="16" t="s">
        <v>54</v>
      </c>
      <c r="B41" s="19">
        <f>B8+B39+B29</f>
        <v>192402.24</v>
      </c>
      <c r="C41" s="20"/>
    </row>
    <row r="42" spans="1:8" x14ac:dyDescent="0.25">
      <c r="B42" s="23"/>
    </row>
    <row r="44" spans="1:8" s="21" customFormat="1" x14ac:dyDescent="0.25">
      <c r="A44" s="24" t="s">
        <v>55</v>
      </c>
      <c r="B44" s="19"/>
      <c r="C44" s="20"/>
    </row>
    <row r="45" spans="1:8" s="21" customFormat="1" x14ac:dyDescent="0.25">
      <c r="A45" s="9" t="s">
        <v>56</v>
      </c>
      <c r="B45" s="19">
        <f>315406/2</f>
        <v>157703</v>
      </c>
      <c r="C45" s="25" t="s">
        <v>57</v>
      </c>
      <c r="D45" s="12">
        <v>150730</v>
      </c>
      <c r="E45" s="12">
        <v>143230</v>
      </c>
      <c r="F45" s="12">
        <v>143230</v>
      </c>
      <c r="G45" s="12">
        <v>143230</v>
      </c>
    </row>
    <row r="46" spans="1:8" s="21" customFormat="1" x14ac:dyDescent="0.25">
      <c r="A46" s="9" t="s">
        <v>58</v>
      </c>
      <c r="B46" s="19">
        <v>2500</v>
      </c>
      <c r="C46" s="25" t="s">
        <v>59</v>
      </c>
      <c r="D46" s="12">
        <v>5000</v>
      </c>
      <c r="E46" s="12">
        <v>0</v>
      </c>
      <c r="F46" s="12">
        <v>4150</v>
      </c>
      <c r="G46" s="12"/>
    </row>
    <row r="47" spans="1:8" s="21" customFormat="1" x14ac:dyDescent="0.25">
      <c r="A47" s="9" t="s">
        <v>60</v>
      </c>
      <c r="B47" s="19">
        <v>2000</v>
      </c>
      <c r="C47" s="25" t="s">
        <v>59</v>
      </c>
      <c r="D47" s="12"/>
      <c r="E47" s="12"/>
      <c r="F47" s="12"/>
      <c r="G47" s="12"/>
    </row>
    <row r="48" spans="1:8" s="21" customFormat="1" ht="63" x14ac:dyDescent="0.25">
      <c r="A48" s="9" t="s">
        <v>61</v>
      </c>
      <c r="B48" s="19">
        <f>[1]Surplus_Deficit!E11/2</f>
        <v>30199.243999999995</v>
      </c>
      <c r="C48" s="25" t="s">
        <v>62</v>
      </c>
      <c r="D48" s="12">
        <v>30000</v>
      </c>
      <c r="E48" s="12">
        <v>30000</v>
      </c>
      <c r="F48" s="12">
        <v>30000</v>
      </c>
      <c r="G48" s="12">
        <v>40000</v>
      </c>
    </row>
    <row r="49" spans="1:7" s="21" customFormat="1" x14ac:dyDescent="0.25">
      <c r="A49" s="9"/>
      <c r="B49" s="19"/>
      <c r="C49" s="25"/>
      <c r="D49" s="12"/>
      <c r="E49" s="12"/>
      <c r="F49" s="12"/>
      <c r="G49" s="12"/>
    </row>
    <row r="50" spans="1:7" s="21" customFormat="1" x14ac:dyDescent="0.25">
      <c r="A50" s="15" t="s">
        <v>63</v>
      </c>
      <c r="B50" s="19">
        <f>SUM(B45:B48)</f>
        <v>192402.24400000001</v>
      </c>
      <c r="C50" s="25"/>
      <c r="D50" s="12">
        <v>185730</v>
      </c>
      <c r="E50" s="12">
        <v>173230</v>
      </c>
      <c r="F50" s="12">
        <v>181380</v>
      </c>
      <c r="G50" s="12">
        <v>183230</v>
      </c>
    </row>
    <row r="51" spans="1:7" s="21" customFormat="1" x14ac:dyDescent="0.25">
      <c r="A51" s="13"/>
      <c r="B51" s="19"/>
      <c r="C51" s="25"/>
      <c r="D51" s="12"/>
      <c r="E51" s="12"/>
      <c r="F51" s="12"/>
      <c r="G51" s="12"/>
    </row>
    <row r="52" spans="1:7" s="21" customFormat="1" x14ac:dyDescent="0.25">
      <c r="A52" s="13"/>
      <c r="B52" s="19"/>
      <c r="C52" s="25"/>
      <c r="D52" s="12"/>
      <c r="E52" s="12"/>
      <c r="F52" s="12"/>
      <c r="G52" s="12"/>
    </row>
    <row r="53" spans="1:7" s="21" customFormat="1" x14ac:dyDescent="0.25">
      <c r="A53" s="15" t="s">
        <v>64</v>
      </c>
      <c r="B53" s="19"/>
      <c r="C53" s="20"/>
    </row>
    <row r="54" spans="1:7" s="21" customFormat="1" x14ac:dyDescent="0.25">
      <c r="A54" s="17" t="s">
        <v>54</v>
      </c>
      <c r="B54" s="19">
        <f>B41</f>
        <v>192402.24</v>
      </c>
      <c r="C54" s="20"/>
    </row>
    <row r="55" spans="1:7" x14ac:dyDescent="0.25">
      <c r="A55" s="22" t="s">
        <v>63</v>
      </c>
      <c r="B55" s="23">
        <f>B50</f>
        <v>192402.24400000001</v>
      </c>
      <c r="C55" s="26"/>
    </row>
    <row r="56" spans="1:7" x14ac:dyDescent="0.25">
      <c r="A56" s="27" t="s">
        <v>65</v>
      </c>
      <c r="B56" s="23">
        <f>B55-B54</f>
        <v>4.0000000153668225E-3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workbookViewId="0">
      <pane xSplit="1" ySplit="1" topLeftCell="B46" activePane="bottomRight" state="frozen"/>
      <selection pane="topRight" activeCell="B1" sqref="B1"/>
      <selection pane="bottomLeft" activeCell="A2" sqref="A2"/>
      <selection pane="bottomRight" activeCell="D65" sqref="D65"/>
    </sheetView>
  </sheetViews>
  <sheetFormatPr defaultRowHeight="15.75" x14ac:dyDescent="0.25"/>
  <cols>
    <col min="1" max="1" width="23" style="63" customWidth="1"/>
    <col min="2" max="2" width="13.42578125" style="37" customWidth="1"/>
    <col min="3" max="3" width="19.42578125" style="37" customWidth="1"/>
    <col min="4" max="4" width="35" style="37" customWidth="1"/>
    <col min="5" max="5" width="8.5703125" style="64" customWidth="1"/>
    <col min="6" max="6" width="21.5703125" style="64" customWidth="1"/>
    <col min="7" max="7" width="13.28515625" style="64" customWidth="1"/>
    <col min="8" max="8" width="11.28515625" style="64" bestFit="1" customWidth="1"/>
    <col min="9" max="9" width="13.140625" style="65" bestFit="1" customWidth="1"/>
    <col min="10" max="16384" width="9.140625" style="37"/>
  </cols>
  <sheetData>
    <row r="1" spans="1:9" s="30" customFormat="1" ht="20.25" customHeight="1" x14ac:dyDescent="0.25">
      <c r="A1" s="28" t="s">
        <v>66</v>
      </c>
      <c r="B1" s="28" t="s">
        <v>67</v>
      </c>
      <c r="C1" s="28" t="s">
        <v>68</v>
      </c>
      <c r="D1" s="28" t="s">
        <v>69</v>
      </c>
      <c r="E1" s="28" t="s">
        <v>70</v>
      </c>
      <c r="F1" s="28" t="s">
        <v>71</v>
      </c>
      <c r="G1" s="28" t="s">
        <v>72</v>
      </c>
      <c r="H1" s="28" t="s">
        <v>73</v>
      </c>
      <c r="I1" s="29"/>
    </row>
    <row r="2" spans="1:9" x14ac:dyDescent="0.25">
      <c r="A2" s="31" t="s">
        <v>74</v>
      </c>
      <c r="B2" s="32" t="s">
        <v>8</v>
      </c>
      <c r="C2" s="32" t="s">
        <v>75</v>
      </c>
      <c r="D2" s="33" t="s">
        <v>76</v>
      </c>
      <c r="E2" s="34">
        <v>1500</v>
      </c>
      <c r="F2" s="35">
        <v>1</v>
      </c>
      <c r="G2" s="35">
        <v>3500</v>
      </c>
      <c r="H2" s="35">
        <f t="shared" ref="H2:H9" si="0">F2*G2</f>
        <v>3500</v>
      </c>
      <c r="I2" s="36"/>
    </row>
    <row r="3" spans="1:9" x14ac:dyDescent="0.25">
      <c r="A3" s="38" t="s">
        <v>74</v>
      </c>
      <c r="B3" s="32" t="s">
        <v>8</v>
      </c>
      <c r="C3" s="32" t="s">
        <v>75</v>
      </c>
      <c r="D3" s="33" t="s">
        <v>77</v>
      </c>
      <c r="E3" s="35"/>
      <c r="F3" s="35">
        <v>1</v>
      </c>
      <c r="G3" s="35">
        <v>2000</v>
      </c>
      <c r="H3" s="35">
        <f t="shared" si="0"/>
        <v>2000</v>
      </c>
      <c r="I3" s="36"/>
    </row>
    <row r="4" spans="1:9" x14ac:dyDescent="0.25">
      <c r="A4" s="38" t="s">
        <v>74</v>
      </c>
      <c r="B4" s="32" t="s">
        <v>8</v>
      </c>
      <c r="C4" s="32" t="s">
        <v>75</v>
      </c>
      <c r="D4" s="33" t="s">
        <v>78</v>
      </c>
      <c r="E4" s="35"/>
      <c r="F4" s="35">
        <v>1</v>
      </c>
      <c r="G4" s="35">
        <v>500</v>
      </c>
      <c r="H4" s="35">
        <f t="shared" si="0"/>
        <v>500</v>
      </c>
      <c r="I4" s="36"/>
    </row>
    <row r="5" spans="1:9" x14ac:dyDescent="0.25">
      <c r="A5" s="38" t="s">
        <v>74</v>
      </c>
      <c r="B5" s="32" t="s">
        <v>8</v>
      </c>
      <c r="C5" s="32" t="s">
        <v>75</v>
      </c>
      <c r="D5" s="33" t="s">
        <v>79</v>
      </c>
      <c r="E5" s="35"/>
      <c r="F5" s="35">
        <v>1</v>
      </c>
      <c r="G5" s="35">
        <f>96.36+20.82</f>
        <v>117.18</v>
      </c>
      <c r="H5" s="35">
        <f t="shared" si="0"/>
        <v>117.18</v>
      </c>
      <c r="I5" s="36"/>
    </row>
    <row r="6" spans="1:9" x14ac:dyDescent="0.25">
      <c r="A6" s="38" t="s">
        <v>74</v>
      </c>
      <c r="B6" s="32" t="s">
        <v>8</v>
      </c>
      <c r="C6" s="32" t="s">
        <v>75</v>
      </c>
      <c r="D6" s="33" t="s">
        <v>80</v>
      </c>
      <c r="E6" s="35">
        <v>7</v>
      </c>
      <c r="F6" s="35">
        <v>10</v>
      </c>
      <c r="G6" s="35" t="s">
        <v>81</v>
      </c>
      <c r="H6" s="35">
        <v>48.8</v>
      </c>
      <c r="I6" s="36"/>
    </row>
    <row r="7" spans="1:9" x14ac:dyDescent="0.25">
      <c r="A7" s="31" t="s">
        <v>74</v>
      </c>
      <c r="B7" s="32" t="s">
        <v>8</v>
      </c>
      <c r="C7" s="32" t="s">
        <v>82</v>
      </c>
      <c r="D7" s="33" t="s">
        <v>80</v>
      </c>
      <c r="E7" s="35">
        <v>250</v>
      </c>
      <c r="F7" s="35">
        <v>1</v>
      </c>
      <c r="G7" s="35">
        <f>E7*7</f>
        <v>1750</v>
      </c>
      <c r="H7" s="35">
        <f t="shared" si="0"/>
        <v>1750</v>
      </c>
      <c r="I7" s="36"/>
    </row>
    <row r="8" spans="1:9" x14ac:dyDescent="0.25">
      <c r="A8" s="31" t="s">
        <v>74</v>
      </c>
      <c r="B8" s="32" t="s">
        <v>8</v>
      </c>
      <c r="C8" s="32" t="s">
        <v>83</v>
      </c>
      <c r="D8" s="33" t="s">
        <v>80</v>
      </c>
      <c r="E8" s="35">
        <v>10</v>
      </c>
      <c r="F8" s="35">
        <v>10</v>
      </c>
      <c r="G8" s="35">
        <f>7*E8</f>
        <v>70</v>
      </c>
      <c r="H8" s="35">
        <f t="shared" si="0"/>
        <v>700</v>
      </c>
      <c r="I8" s="36"/>
    </row>
    <row r="9" spans="1:9" x14ac:dyDescent="0.25">
      <c r="A9" s="38" t="s">
        <v>74</v>
      </c>
      <c r="B9" s="33" t="s">
        <v>84</v>
      </c>
      <c r="C9" s="33" t="s">
        <v>85</v>
      </c>
      <c r="D9" s="33" t="s">
        <v>86</v>
      </c>
      <c r="E9" s="35" t="s">
        <v>81</v>
      </c>
      <c r="F9" s="35">
        <v>1</v>
      </c>
      <c r="G9" s="35">
        <v>600</v>
      </c>
      <c r="H9" s="35">
        <f t="shared" si="0"/>
        <v>600</v>
      </c>
      <c r="I9" s="36"/>
    </row>
    <row r="10" spans="1:9" x14ac:dyDescent="0.25">
      <c r="A10" s="38" t="s">
        <v>74</v>
      </c>
      <c r="B10" s="33" t="s">
        <v>87</v>
      </c>
      <c r="C10" s="33" t="s">
        <v>88</v>
      </c>
      <c r="D10" s="33" t="s">
        <v>89</v>
      </c>
      <c r="E10" s="35" t="s">
        <v>81</v>
      </c>
      <c r="F10" s="35" t="s">
        <v>81</v>
      </c>
      <c r="G10" s="35" t="s">
        <v>81</v>
      </c>
      <c r="H10" s="35">
        <v>-1000</v>
      </c>
      <c r="I10" s="36"/>
    </row>
    <row r="11" spans="1:9" x14ac:dyDescent="0.25">
      <c r="A11" s="38" t="s">
        <v>74</v>
      </c>
      <c r="B11" s="33" t="s">
        <v>87</v>
      </c>
      <c r="C11" s="39" t="s">
        <v>88</v>
      </c>
      <c r="D11" s="33" t="s">
        <v>90</v>
      </c>
      <c r="E11" s="35" t="s">
        <v>81</v>
      </c>
      <c r="F11" s="35" t="s">
        <v>81</v>
      </c>
      <c r="G11" s="35" t="s">
        <v>81</v>
      </c>
      <c r="H11" s="35">
        <v>-1000</v>
      </c>
      <c r="I11" s="36"/>
    </row>
    <row r="12" spans="1:9" x14ac:dyDescent="0.25">
      <c r="A12" s="38" t="s">
        <v>74</v>
      </c>
      <c r="B12" s="33" t="s">
        <v>87</v>
      </c>
      <c r="C12" s="33" t="s">
        <v>88</v>
      </c>
      <c r="D12" s="33" t="s">
        <v>91</v>
      </c>
      <c r="E12" s="35" t="s">
        <v>81</v>
      </c>
      <c r="F12" s="35" t="s">
        <v>81</v>
      </c>
      <c r="G12" s="35" t="s">
        <v>81</v>
      </c>
      <c r="H12" s="35">
        <f>-I14/2</f>
        <v>-3607.99</v>
      </c>
      <c r="I12" s="36"/>
    </row>
    <row r="13" spans="1:9" x14ac:dyDescent="0.25">
      <c r="A13" s="38" t="s">
        <v>74</v>
      </c>
      <c r="B13" s="33" t="s">
        <v>87</v>
      </c>
      <c r="C13" s="33" t="s">
        <v>88</v>
      </c>
      <c r="D13" s="33" t="s">
        <v>92</v>
      </c>
      <c r="E13" s="35" t="s">
        <v>81</v>
      </c>
      <c r="F13" s="35" t="s">
        <v>81</v>
      </c>
      <c r="G13" s="35" t="s">
        <v>81</v>
      </c>
      <c r="H13" s="35">
        <f>-I14/2</f>
        <v>-3607.99</v>
      </c>
      <c r="I13" s="36"/>
    </row>
    <row r="14" spans="1:9" x14ac:dyDescent="0.25">
      <c r="A14" s="40" t="s">
        <v>74</v>
      </c>
      <c r="B14" s="41" t="s">
        <v>93</v>
      </c>
      <c r="C14" s="33"/>
      <c r="D14" s="33"/>
      <c r="E14" s="35"/>
      <c r="F14" s="35"/>
      <c r="G14" s="35"/>
      <c r="H14" s="35"/>
      <c r="I14" s="42">
        <f>SUM(H2:H11)</f>
        <v>7215.98</v>
      </c>
    </row>
    <row r="15" spans="1:9" s="45" customFormat="1" x14ac:dyDescent="0.25">
      <c r="A15" s="40"/>
      <c r="B15" s="43"/>
      <c r="C15" s="44"/>
      <c r="D15" s="44"/>
      <c r="E15" s="35"/>
      <c r="F15" s="35"/>
      <c r="G15" s="35"/>
      <c r="H15" s="35"/>
      <c r="I15" s="42"/>
    </row>
    <row r="16" spans="1:9" s="45" customFormat="1" x14ac:dyDescent="0.25">
      <c r="A16" s="38" t="s">
        <v>94</v>
      </c>
      <c r="B16" s="33" t="s">
        <v>8</v>
      </c>
      <c r="C16" s="33" t="s">
        <v>83</v>
      </c>
      <c r="D16" s="33" t="s">
        <v>95</v>
      </c>
      <c r="E16" s="35">
        <v>7</v>
      </c>
      <c r="F16" s="35">
        <v>10</v>
      </c>
      <c r="G16" s="35">
        <f>7*E16</f>
        <v>49</v>
      </c>
      <c r="H16" s="35">
        <f>G16*F16</f>
        <v>490</v>
      </c>
      <c r="I16" s="36"/>
    </row>
    <row r="17" spans="1:9" x14ac:dyDescent="0.25">
      <c r="A17" s="38" t="s">
        <v>94</v>
      </c>
      <c r="B17" s="33" t="s">
        <v>8</v>
      </c>
      <c r="C17" s="33" t="s">
        <v>96</v>
      </c>
      <c r="D17" s="33" t="s">
        <v>97</v>
      </c>
      <c r="E17" s="35">
        <v>150</v>
      </c>
      <c r="F17" s="35">
        <v>150</v>
      </c>
      <c r="G17" s="35">
        <v>16</v>
      </c>
      <c r="H17" s="35">
        <f>G17*F17</f>
        <v>2400</v>
      </c>
      <c r="I17" s="36"/>
    </row>
    <row r="18" spans="1:9" ht="31.5" x14ac:dyDescent="0.25">
      <c r="A18" s="38" t="s">
        <v>94</v>
      </c>
      <c r="B18" s="33" t="s">
        <v>8</v>
      </c>
      <c r="C18" s="33" t="s">
        <v>98</v>
      </c>
      <c r="D18" s="33" t="s">
        <v>99</v>
      </c>
      <c r="E18" s="35"/>
      <c r="F18" s="35">
        <v>1</v>
      </c>
      <c r="G18" s="35">
        <v>5000</v>
      </c>
      <c r="H18" s="35">
        <f>F18*G18</f>
        <v>5000</v>
      </c>
      <c r="I18" s="36"/>
    </row>
    <row r="19" spans="1:9" x14ac:dyDescent="0.25">
      <c r="A19" s="40" t="s">
        <v>94</v>
      </c>
      <c r="B19" s="41" t="s">
        <v>93</v>
      </c>
      <c r="C19" s="33"/>
      <c r="D19" s="33"/>
      <c r="E19" s="35"/>
      <c r="F19" s="35"/>
      <c r="G19" s="35"/>
      <c r="H19" s="35"/>
      <c r="I19" s="42">
        <f>SUM(H17:H18)</f>
        <v>7400</v>
      </c>
    </row>
    <row r="20" spans="1:9" s="45" customFormat="1" x14ac:dyDescent="0.25">
      <c r="A20" s="40"/>
      <c r="B20" s="43"/>
      <c r="C20" s="44"/>
      <c r="D20" s="44"/>
      <c r="E20" s="35"/>
      <c r="F20" s="35"/>
      <c r="G20" s="35"/>
      <c r="H20" s="35"/>
      <c r="I20" s="42"/>
    </row>
    <row r="21" spans="1:9" x14ac:dyDescent="0.25">
      <c r="A21" s="38" t="s">
        <v>9</v>
      </c>
      <c r="B21" s="33" t="s">
        <v>8</v>
      </c>
      <c r="C21" s="33" t="s">
        <v>100</v>
      </c>
      <c r="D21" s="33" t="s">
        <v>101</v>
      </c>
      <c r="E21" s="35">
        <v>35</v>
      </c>
      <c r="F21" s="35">
        <v>7</v>
      </c>
      <c r="G21" s="35">
        <f>7*E21</f>
        <v>245</v>
      </c>
      <c r="H21" s="35">
        <f>F21*G21</f>
        <v>1715</v>
      </c>
      <c r="I21" s="36"/>
    </row>
    <row r="22" spans="1:9" x14ac:dyDescent="0.25">
      <c r="A22" s="38" t="s">
        <v>9</v>
      </c>
      <c r="B22" s="33" t="s">
        <v>8</v>
      </c>
      <c r="C22" s="33" t="s">
        <v>102</v>
      </c>
      <c r="D22" s="33"/>
      <c r="E22" s="35"/>
      <c r="F22" s="35"/>
      <c r="G22" s="35"/>
      <c r="H22" s="35">
        <v>3000</v>
      </c>
      <c r="I22" s="36"/>
    </row>
    <row r="23" spans="1:9" s="45" customFormat="1" x14ac:dyDescent="0.25">
      <c r="A23" s="40" t="s">
        <v>9</v>
      </c>
      <c r="B23" s="41" t="s">
        <v>93</v>
      </c>
      <c r="C23" s="33"/>
      <c r="D23" s="33"/>
      <c r="E23" s="35"/>
      <c r="F23" s="35"/>
      <c r="G23" s="35"/>
      <c r="H23" s="35"/>
      <c r="I23" s="42">
        <f>SUM(H21:H22)</f>
        <v>4715</v>
      </c>
    </row>
    <row r="24" spans="1:9" s="45" customFormat="1" x14ac:dyDescent="0.25">
      <c r="A24" s="40"/>
      <c r="B24" s="43"/>
      <c r="C24" s="44"/>
      <c r="D24" s="44"/>
      <c r="E24" s="35"/>
      <c r="F24" s="35"/>
      <c r="G24" s="35"/>
      <c r="H24" s="35"/>
      <c r="I24" s="42"/>
    </row>
    <row r="25" spans="1:9" s="45" customFormat="1" x14ac:dyDescent="0.25">
      <c r="A25" s="38" t="s">
        <v>103</v>
      </c>
      <c r="B25" s="33" t="s">
        <v>8</v>
      </c>
      <c r="C25" s="33" t="s">
        <v>83</v>
      </c>
      <c r="D25" s="33" t="s">
        <v>104</v>
      </c>
      <c r="E25" s="35">
        <v>10</v>
      </c>
      <c r="F25" s="35">
        <v>12</v>
      </c>
      <c r="G25" s="35">
        <f>7*E25</f>
        <v>70</v>
      </c>
      <c r="H25" s="35">
        <f>F25*G25</f>
        <v>840</v>
      </c>
      <c r="I25" s="36"/>
    </row>
    <row r="26" spans="1:9" x14ac:dyDescent="0.25">
      <c r="A26" s="40" t="s">
        <v>103</v>
      </c>
      <c r="B26" s="41" t="s">
        <v>93</v>
      </c>
      <c r="C26" s="33"/>
      <c r="D26" s="33"/>
      <c r="E26" s="35"/>
      <c r="F26" s="35"/>
      <c r="G26" s="35"/>
      <c r="H26" s="35"/>
      <c r="I26" s="42">
        <f>SUM(H25:H25)</f>
        <v>840</v>
      </c>
    </row>
    <row r="27" spans="1:9" s="45" customFormat="1" x14ac:dyDescent="0.25">
      <c r="A27" s="40"/>
      <c r="B27" s="43"/>
      <c r="C27" s="44"/>
      <c r="D27" s="44"/>
      <c r="E27" s="35"/>
      <c r="F27" s="35"/>
      <c r="G27" s="35"/>
      <c r="H27" s="35"/>
      <c r="I27" s="42"/>
    </row>
    <row r="28" spans="1:9" x14ac:dyDescent="0.25">
      <c r="A28" s="38" t="s">
        <v>105</v>
      </c>
      <c r="B28" s="33" t="s">
        <v>8</v>
      </c>
      <c r="C28" s="33" t="s">
        <v>106</v>
      </c>
      <c r="D28" s="33" t="s">
        <v>107</v>
      </c>
      <c r="E28" s="35"/>
      <c r="F28" s="35">
        <v>1</v>
      </c>
      <c r="G28" s="35">
        <v>300</v>
      </c>
      <c r="H28" s="35">
        <f>F28*G28</f>
        <v>300</v>
      </c>
      <c r="I28" s="36"/>
    </row>
    <row r="29" spans="1:9" s="45" customFormat="1" x14ac:dyDescent="0.25">
      <c r="A29" s="40" t="s">
        <v>105</v>
      </c>
      <c r="B29" s="41" t="s">
        <v>93</v>
      </c>
      <c r="C29" s="33"/>
      <c r="D29" s="33"/>
      <c r="E29" s="35"/>
      <c r="F29" s="35"/>
      <c r="G29" s="35"/>
      <c r="H29" s="35"/>
      <c r="I29" s="42">
        <f>H28</f>
        <v>300</v>
      </c>
    </row>
    <row r="30" spans="1:9" s="45" customFormat="1" x14ac:dyDescent="0.25">
      <c r="A30" s="40"/>
      <c r="B30" s="43"/>
      <c r="C30" s="44"/>
      <c r="D30" s="44"/>
      <c r="E30" s="35"/>
      <c r="F30" s="35"/>
      <c r="G30" s="35"/>
      <c r="H30" s="35"/>
      <c r="I30" s="42"/>
    </row>
    <row r="31" spans="1:9" x14ac:dyDescent="0.25">
      <c r="A31" s="38" t="s">
        <v>30</v>
      </c>
      <c r="B31" s="33" t="s">
        <v>8</v>
      </c>
      <c r="C31" s="33" t="s">
        <v>108</v>
      </c>
      <c r="D31" s="33" t="s">
        <v>101</v>
      </c>
      <c r="E31" s="35">
        <v>10</v>
      </c>
      <c r="F31" s="35">
        <v>8</v>
      </c>
      <c r="G31" s="35">
        <f>10*E31</f>
        <v>100</v>
      </c>
      <c r="H31" s="35">
        <f>F31*G31</f>
        <v>800</v>
      </c>
      <c r="I31" s="36"/>
    </row>
    <row r="32" spans="1:9" x14ac:dyDescent="0.25">
      <c r="A32" s="40" t="s">
        <v>30</v>
      </c>
      <c r="B32" s="41" t="s">
        <v>93</v>
      </c>
      <c r="C32" s="33"/>
      <c r="D32" s="33"/>
      <c r="E32" s="35"/>
      <c r="F32" s="35"/>
      <c r="G32" s="35"/>
      <c r="H32" s="35"/>
      <c r="I32" s="42">
        <f>SUM(H31:H31)</f>
        <v>800</v>
      </c>
    </row>
    <row r="33" spans="1:9" s="45" customFormat="1" x14ac:dyDescent="0.25">
      <c r="A33" s="40"/>
      <c r="B33" s="43"/>
      <c r="C33" s="44"/>
      <c r="D33" s="44"/>
      <c r="E33" s="35"/>
      <c r="F33" s="35"/>
      <c r="G33" s="35"/>
      <c r="H33" s="35"/>
      <c r="I33" s="42"/>
    </row>
    <row r="34" spans="1:9" s="45" customFormat="1" x14ac:dyDescent="0.25">
      <c r="A34" s="38" t="s">
        <v>109</v>
      </c>
      <c r="B34" s="33" t="s">
        <v>8</v>
      </c>
      <c r="C34" s="33" t="s">
        <v>83</v>
      </c>
      <c r="D34" s="33" t="s">
        <v>101</v>
      </c>
      <c r="E34" s="35">
        <v>7</v>
      </c>
      <c r="F34" s="35">
        <v>10</v>
      </c>
      <c r="G34" s="35">
        <f>7*E34</f>
        <v>49</v>
      </c>
      <c r="H34" s="35">
        <f>G34*F34</f>
        <v>490</v>
      </c>
      <c r="I34" s="42"/>
    </row>
    <row r="35" spans="1:9" x14ac:dyDescent="0.25">
      <c r="A35" s="38" t="s">
        <v>109</v>
      </c>
      <c r="B35" s="33" t="s">
        <v>8</v>
      </c>
      <c r="C35" s="33" t="s">
        <v>110</v>
      </c>
      <c r="D35" s="33" t="s">
        <v>101</v>
      </c>
      <c r="E35" s="35">
        <v>50</v>
      </c>
      <c r="F35" s="35">
        <v>2</v>
      </c>
      <c r="G35" s="35">
        <f>10*E35</f>
        <v>500</v>
      </c>
      <c r="H35" s="35">
        <f>G35*F35</f>
        <v>1000</v>
      </c>
      <c r="I35" s="36"/>
    </row>
    <row r="36" spans="1:9" x14ac:dyDescent="0.25">
      <c r="A36" s="40" t="s">
        <v>109</v>
      </c>
      <c r="B36" s="41" t="s">
        <v>93</v>
      </c>
      <c r="C36" s="33"/>
      <c r="D36" s="33"/>
      <c r="E36" s="35"/>
      <c r="F36" s="35"/>
      <c r="G36" s="35"/>
      <c r="H36" s="35"/>
      <c r="I36" s="42">
        <f>SUM(H34:H35)</f>
        <v>1490</v>
      </c>
    </row>
    <row r="37" spans="1:9" s="45" customFormat="1" x14ac:dyDescent="0.25">
      <c r="A37" s="38"/>
      <c r="B37" s="44"/>
      <c r="C37" s="44"/>
      <c r="D37" s="44"/>
      <c r="E37" s="35"/>
      <c r="F37" s="35"/>
      <c r="G37" s="35"/>
      <c r="H37" s="35"/>
      <c r="I37" s="36"/>
    </row>
    <row r="38" spans="1:9" x14ac:dyDescent="0.25">
      <c r="A38" s="38" t="s">
        <v>33</v>
      </c>
      <c r="B38" s="33" t="s">
        <v>8</v>
      </c>
      <c r="C38" s="33" t="s">
        <v>108</v>
      </c>
      <c r="D38" s="33" t="s">
        <v>101</v>
      </c>
      <c r="E38" s="35">
        <v>5</v>
      </c>
      <c r="F38" s="35">
        <v>10</v>
      </c>
      <c r="G38" s="35">
        <f>7*E38</f>
        <v>35</v>
      </c>
      <c r="H38" s="35">
        <f>G38*F38</f>
        <v>350</v>
      </c>
      <c r="I38" s="36"/>
    </row>
    <row r="39" spans="1:9" x14ac:dyDescent="0.25">
      <c r="A39" s="40" t="s">
        <v>33</v>
      </c>
      <c r="B39" s="41" t="s">
        <v>93</v>
      </c>
      <c r="C39" s="33"/>
      <c r="D39" s="33"/>
      <c r="E39" s="35"/>
      <c r="F39" s="35"/>
      <c r="G39" s="35"/>
      <c r="H39" s="35"/>
      <c r="I39" s="42">
        <f>H38</f>
        <v>350</v>
      </c>
    </row>
    <row r="40" spans="1:9" s="45" customFormat="1" x14ac:dyDescent="0.25">
      <c r="A40" s="38"/>
      <c r="B40" s="44"/>
      <c r="C40" s="44"/>
      <c r="D40" s="44"/>
      <c r="E40" s="35"/>
      <c r="F40" s="35"/>
      <c r="G40" s="35"/>
      <c r="H40" s="35"/>
      <c r="I40" s="36"/>
    </row>
    <row r="41" spans="1:9" x14ac:dyDescent="0.25">
      <c r="A41" s="38" t="s">
        <v>34</v>
      </c>
      <c r="B41" s="33" t="s">
        <v>8</v>
      </c>
      <c r="C41" s="33" t="s">
        <v>108</v>
      </c>
      <c r="D41" s="33" t="s">
        <v>101</v>
      </c>
      <c r="E41" s="35">
        <v>7</v>
      </c>
      <c r="F41" s="35">
        <v>10</v>
      </c>
      <c r="G41" s="35">
        <f>7*E41</f>
        <v>49</v>
      </c>
      <c r="H41" s="35">
        <f>G41*F41</f>
        <v>490</v>
      </c>
      <c r="I41" s="36"/>
    </row>
    <row r="42" spans="1:9" x14ac:dyDescent="0.25">
      <c r="A42" s="40" t="s">
        <v>34</v>
      </c>
      <c r="B42" s="41" t="s">
        <v>93</v>
      </c>
      <c r="C42" s="33"/>
      <c r="D42" s="33"/>
      <c r="E42" s="35"/>
      <c r="F42" s="35"/>
      <c r="G42" s="35"/>
      <c r="H42" s="35"/>
      <c r="I42" s="42">
        <f>H41</f>
        <v>490</v>
      </c>
    </row>
    <row r="43" spans="1:9" s="45" customFormat="1" x14ac:dyDescent="0.25">
      <c r="A43" s="40"/>
      <c r="B43" s="43"/>
      <c r="C43" s="44"/>
      <c r="D43" s="44"/>
      <c r="E43" s="35"/>
      <c r="F43" s="35"/>
      <c r="G43" s="35"/>
      <c r="H43" s="35"/>
      <c r="I43" s="42"/>
    </row>
    <row r="44" spans="1:9" ht="31.5" x14ac:dyDescent="0.25">
      <c r="A44" s="38" t="s">
        <v>111</v>
      </c>
      <c r="B44" s="33" t="s">
        <v>8</v>
      </c>
      <c r="C44" s="33" t="s">
        <v>83</v>
      </c>
      <c r="D44" s="33" t="s">
        <v>101</v>
      </c>
      <c r="E44" s="35">
        <v>6</v>
      </c>
      <c r="F44" s="35">
        <v>10</v>
      </c>
      <c r="G44" s="35">
        <f>7*E44</f>
        <v>42</v>
      </c>
      <c r="H44" s="35">
        <f>G44*F44</f>
        <v>420</v>
      </c>
      <c r="I44" s="36"/>
    </row>
    <row r="45" spans="1:9" ht="63" x14ac:dyDescent="0.25">
      <c r="A45" s="38" t="s">
        <v>35</v>
      </c>
      <c r="B45" s="33" t="s">
        <v>8</v>
      </c>
      <c r="C45" s="33" t="s">
        <v>112</v>
      </c>
      <c r="D45" s="33" t="s">
        <v>101</v>
      </c>
      <c r="E45" s="35">
        <v>64</v>
      </c>
      <c r="F45" s="35">
        <v>2</v>
      </c>
      <c r="G45" s="35">
        <f>7*E45</f>
        <v>448</v>
      </c>
      <c r="H45" s="35">
        <f>G45*F45</f>
        <v>896</v>
      </c>
      <c r="I45" s="36"/>
    </row>
    <row r="46" spans="1:9" s="45" customFormat="1" ht="63" x14ac:dyDescent="0.25">
      <c r="A46" s="38" t="s">
        <v>35</v>
      </c>
      <c r="B46" s="33" t="s">
        <v>8</v>
      </c>
      <c r="C46" s="33" t="s">
        <v>113</v>
      </c>
      <c r="D46" s="33" t="s">
        <v>101</v>
      </c>
      <c r="E46" s="35">
        <v>1</v>
      </c>
      <c r="F46" s="35">
        <v>32</v>
      </c>
      <c r="G46" s="35">
        <f>7*E46</f>
        <v>7</v>
      </c>
      <c r="H46" s="35">
        <f>G46*F46</f>
        <v>224</v>
      </c>
      <c r="I46" s="36"/>
    </row>
    <row r="47" spans="1:9" s="45" customFormat="1" x14ac:dyDescent="0.25">
      <c r="A47" s="38" t="s">
        <v>35</v>
      </c>
      <c r="B47" s="33" t="s">
        <v>8</v>
      </c>
      <c r="C47" s="33" t="s">
        <v>102</v>
      </c>
      <c r="D47" s="33"/>
      <c r="E47" s="35"/>
      <c r="F47" s="35"/>
      <c r="G47" s="35"/>
      <c r="H47" s="35">
        <v>1000</v>
      </c>
      <c r="I47" s="36"/>
    </row>
    <row r="48" spans="1:9" ht="31.5" x14ac:dyDescent="0.25">
      <c r="A48" s="40" t="s">
        <v>35</v>
      </c>
      <c r="B48" s="41" t="s">
        <v>93</v>
      </c>
      <c r="C48" s="33"/>
      <c r="D48" s="33"/>
      <c r="E48" s="35"/>
      <c r="F48" s="35"/>
      <c r="G48" s="35"/>
      <c r="H48" s="35"/>
      <c r="I48" s="42">
        <f>SUM(H44:H47)</f>
        <v>2540</v>
      </c>
    </row>
    <row r="49" spans="1:11" s="45" customFormat="1" x14ac:dyDescent="0.25">
      <c r="A49" s="40"/>
      <c r="B49" s="43"/>
      <c r="C49" s="44"/>
      <c r="D49" s="44"/>
      <c r="E49" s="35"/>
      <c r="F49" s="35"/>
      <c r="G49" s="35"/>
      <c r="H49" s="35"/>
      <c r="I49" s="42"/>
    </row>
    <row r="50" spans="1:11" x14ac:dyDescent="0.25">
      <c r="A50" s="38" t="s">
        <v>10</v>
      </c>
      <c r="B50" s="33" t="s">
        <v>8</v>
      </c>
      <c r="C50" s="33" t="s">
        <v>114</v>
      </c>
      <c r="D50" s="33" t="s">
        <v>101</v>
      </c>
      <c r="E50" s="35">
        <v>25</v>
      </c>
      <c r="F50" s="35">
        <v>3</v>
      </c>
      <c r="G50" s="35">
        <f>10*E50</f>
        <v>250</v>
      </c>
      <c r="H50" s="35">
        <f>F50*G50</f>
        <v>750</v>
      </c>
      <c r="I50" s="36"/>
    </row>
    <row r="51" spans="1:11" x14ac:dyDescent="0.25">
      <c r="A51" s="38" t="s">
        <v>10</v>
      </c>
      <c r="B51" s="33" t="s">
        <v>8</v>
      </c>
      <c r="C51" s="33" t="s">
        <v>115</v>
      </c>
      <c r="D51" s="33" t="s">
        <v>101</v>
      </c>
      <c r="E51" s="35">
        <v>25</v>
      </c>
      <c r="F51" s="35">
        <v>15</v>
      </c>
      <c r="G51" s="35">
        <f>10*E51</f>
        <v>250</v>
      </c>
      <c r="H51" s="35">
        <f>F51*G51</f>
        <v>3750</v>
      </c>
      <c r="I51" s="36"/>
    </row>
    <row r="52" spans="1:11" x14ac:dyDescent="0.25">
      <c r="A52" s="38" t="s">
        <v>10</v>
      </c>
      <c r="B52" s="33" t="s">
        <v>8</v>
      </c>
      <c r="C52" s="33" t="s">
        <v>116</v>
      </c>
      <c r="D52" s="33" t="s">
        <v>101</v>
      </c>
      <c r="E52" s="35">
        <v>5</v>
      </c>
      <c r="F52" s="35">
        <v>15</v>
      </c>
      <c r="G52" s="35">
        <f>7*E52</f>
        <v>35</v>
      </c>
      <c r="H52" s="35">
        <f>G52*F52</f>
        <v>525</v>
      </c>
      <c r="I52" s="36"/>
    </row>
    <row r="53" spans="1:11" x14ac:dyDescent="0.25">
      <c r="A53" s="38" t="s">
        <v>10</v>
      </c>
      <c r="B53" s="33" t="s">
        <v>8</v>
      </c>
      <c r="C53" s="33" t="s">
        <v>117</v>
      </c>
      <c r="D53" s="33" t="s">
        <v>118</v>
      </c>
      <c r="E53" s="35">
        <v>12</v>
      </c>
      <c r="F53" s="35">
        <v>7</v>
      </c>
      <c r="G53" s="35">
        <f>7*12</f>
        <v>84</v>
      </c>
      <c r="H53" s="35">
        <f>G53*F53</f>
        <v>588</v>
      </c>
      <c r="I53" s="36"/>
    </row>
    <row r="54" spans="1:11" ht="31.5" x14ac:dyDescent="0.25">
      <c r="A54" s="38" t="s">
        <v>10</v>
      </c>
      <c r="B54" s="33" t="s">
        <v>8</v>
      </c>
      <c r="C54" s="33" t="s">
        <v>119</v>
      </c>
      <c r="D54" s="33" t="s">
        <v>120</v>
      </c>
      <c r="E54" s="35"/>
      <c r="F54" s="35"/>
      <c r="G54" s="35"/>
      <c r="H54" s="35">
        <v>5000</v>
      </c>
      <c r="I54" s="36"/>
    </row>
    <row r="55" spans="1:11" s="45" customFormat="1" x14ac:dyDescent="0.25">
      <c r="A55" s="38" t="s">
        <v>10</v>
      </c>
      <c r="B55" s="33" t="s">
        <v>8</v>
      </c>
      <c r="C55" s="33" t="s">
        <v>102</v>
      </c>
      <c r="D55" s="33"/>
      <c r="E55" s="35"/>
      <c r="F55" s="35"/>
      <c r="G55" s="35"/>
      <c r="H55" s="35">
        <f>2657.26+1400-1060</f>
        <v>2997.26</v>
      </c>
      <c r="I55" s="36"/>
    </row>
    <row r="56" spans="1:11" x14ac:dyDescent="0.25">
      <c r="A56" s="40" t="s">
        <v>10</v>
      </c>
      <c r="B56" s="41" t="s">
        <v>93</v>
      </c>
      <c r="C56" s="33"/>
      <c r="D56" s="33"/>
      <c r="E56" s="35"/>
      <c r="F56" s="35"/>
      <c r="G56" s="35"/>
      <c r="H56" s="35"/>
      <c r="I56" s="42">
        <f>SUM(H50:H55)</f>
        <v>13610.26</v>
      </c>
      <c r="K56" s="37">
        <f>60*20</f>
        <v>1200</v>
      </c>
    </row>
    <row r="57" spans="1:11" s="45" customFormat="1" x14ac:dyDescent="0.25">
      <c r="A57" s="40"/>
      <c r="B57" s="43"/>
      <c r="C57" s="44"/>
      <c r="D57" s="44"/>
      <c r="E57" s="35"/>
      <c r="F57" s="35"/>
      <c r="G57" s="35"/>
      <c r="H57" s="35"/>
      <c r="I57" s="42"/>
    </row>
    <row r="58" spans="1:11" x14ac:dyDescent="0.25">
      <c r="A58" s="38" t="s">
        <v>8</v>
      </c>
      <c r="B58" s="33" t="s">
        <v>8</v>
      </c>
      <c r="C58" s="33" t="s">
        <v>121</v>
      </c>
      <c r="D58" s="33"/>
      <c r="E58" s="35"/>
      <c r="F58" s="35"/>
      <c r="G58" s="35"/>
      <c r="H58" s="35">
        <v>500</v>
      </c>
      <c r="I58" s="36"/>
    </row>
    <row r="59" spans="1:11" s="45" customFormat="1" x14ac:dyDescent="0.25">
      <c r="A59" s="38" t="s">
        <v>8</v>
      </c>
      <c r="B59" s="33" t="s">
        <v>8</v>
      </c>
      <c r="C59" s="33" t="s">
        <v>122</v>
      </c>
      <c r="D59" s="33" t="s">
        <v>123</v>
      </c>
      <c r="E59" s="35"/>
      <c r="F59" s="35">
        <v>4</v>
      </c>
      <c r="G59" s="35">
        <v>75</v>
      </c>
      <c r="H59" s="35">
        <v>300</v>
      </c>
      <c r="I59" s="36"/>
    </row>
    <row r="60" spans="1:11" x14ac:dyDescent="0.25">
      <c r="A60" s="38" t="s">
        <v>8</v>
      </c>
      <c r="B60" s="33" t="s">
        <v>8</v>
      </c>
      <c r="C60" s="33" t="s">
        <v>124</v>
      </c>
      <c r="D60" s="33"/>
      <c r="E60" s="35"/>
      <c r="F60" s="35"/>
      <c r="G60" s="35"/>
      <c r="H60" s="35">
        <v>500</v>
      </c>
      <c r="I60" s="36"/>
    </row>
    <row r="61" spans="1:11" x14ac:dyDescent="0.25">
      <c r="A61" s="38" t="s">
        <v>8</v>
      </c>
      <c r="B61" s="33" t="s">
        <v>8</v>
      </c>
      <c r="C61" s="33" t="s">
        <v>125</v>
      </c>
      <c r="D61" s="33" t="s">
        <v>126</v>
      </c>
      <c r="E61" s="35"/>
      <c r="F61" s="35"/>
      <c r="G61" s="35"/>
      <c r="H61" s="35">
        <v>500</v>
      </c>
      <c r="I61" s="36"/>
    </row>
    <row r="62" spans="1:11" x14ac:dyDescent="0.25">
      <c r="A62" s="38" t="s">
        <v>8</v>
      </c>
      <c r="B62" s="33" t="s">
        <v>8</v>
      </c>
      <c r="C62" s="33" t="s">
        <v>127</v>
      </c>
      <c r="D62" s="33"/>
      <c r="E62" s="35"/>
      <c r="F62" s="35"/>
      <c r="G62" s="35"/>
      <c r="H62" s="35">
        <v>1000</v>
      </c>
      <c r="I62" s="36"/>
    </row>
    <row r="63" spans="1:11" x14ac:dyDescent="0.25">
      <c r="A63" s="40" t="s">
        <v>8</v>
      </c>
      <c r="B63" s="41" t="s">
        <v>93</v>
      </c>
      <c r="C63" s="33"/>
      <c r="D63" s="33"/>
      <c r="E63" s="35"/>
      <c r="F63" s="35"/>
      <c r="G63" s="35"/>
      <c r="H63" s="35"/>
      <c r="I63" s="42">
        <f>SUM(H58:H62)</f>
        <v>2800</v>
      </c>
    </row>
    <row r="64" spans="1:11" s="45" customFormat="1" x14ac:dyDescent="0.25">
      <c r="A64" s="40"/>
      <c r="B64" s="43"/>
      <c r="C64" s="44"/>
      <c r="D64" s="44"/>
      <c r="E64" s="35"/>
      <c r="F64" s="35"/>
      <c r="G64" s="35"/>
      <c r="H64" s="35"/>
      <c r="I64" s="42"/>
    </row>
    <row r="65" spans="1:9" s="45" customFormat="1" x14ac:dyDescent="0.25">
      <c r="A65" s="38" t="s">
        <v>128</v>
      </c>
      <c r="B65" s="33" t="s">
        <v>8</v>
      </c>
      <c r="C65" s="33" t="s">
        <v>83</v>
      </c>
      <c r="D65" s="33" t="s">
        <v>101</v>
      </c>
      <c r="E65" s="35">
        <v>5</v>
      </c>
      <c r="F65" s="35">
        <v>10</v>
      </c>
      <c r="G65" s="35">
        <f>7*E65</f>
        <v>35</v>
      </c>
      <c r="H65" s="35">
        <f>G65*F65</f>
        <v>350</v>
      </c>
      <c r="I65" s="36"/>
    </row>
    <row r="66" spans="1:9" x14ac:dyDescent="0.25">
      <c r="A66" s="38" t="s">
        <v>128</v>
      </c>
      <c r="B66" s="33" t="s">
        <v>8</v>
      </c>
      <c r="C66" s="33" t="s">
        <v>129</v>
      </c>
      <c r="D66" s="33" t="s">
        <v>129</v>
      </c>
      <c r="E66" s="35"/>
      <c r="F66" s="35"/>
      <c r="G66" s="35"/>
      <c r="H66" s="35">
        <v>4000</v>
      </c>
      <c r="I66" s="36"/>
    </row>
    <row r="67" spans="1:9" x14ac:dyDescent="0.25">
      <c r="A67" s="40" t="s">
        <v>128</v>
      </c>
      <c r="B67" s="41" t="s">
        <v>93</v>
      </c>
      <c r="C67" s="33"/>
      <c r="D67" s="33"/>
      <c r="E67" s="35"/>
      <c r="F67" s="35"/>
      <c r="G67" s="35"/>
      <c r="H67" s="35"/>
      <c r="I67" s="42">
        <f>SUM(H65:H66)</f>
        <v>4350</v>
      </c>
    </row>
    <row r="68" spans="1:9" s="45" customFormat="1" x14ac:dyDescent="0.25">
      <c r="A68" s="46"/>
      <c r="B68" s="47"/>
      <c r="C68" s="44"/>
      <c r="D68" s="44"/>
      <c r="E68" s="35"/>
      <c r="F68" s="35"/>
      <c r="G68" s="35"/>
      <c r="H68" s="35"/>
      <c r="I68" s="42"/>
    </row>
    <row r="69" spans="1:9" x14ac:dyDescent="0.25">
      <c r="A69" s="48" t="s">
        <v>130</v>
      </c>
      <c r="B69" s="49" t="s">
        <v>8</v>
      </c>
      <c r="C69" s="33" t="s">
        <v>83</v>
      </c>
      <c r="D69" s="33" t="s">
        <v>101</v>
      </c>
      <c r="E69" s="35">
        <v>6</v>
      </c>
      <c r="F69" s="35">
        <v>10</v>
      </c>
      <c r="G69" s="35">
        <f>7*E69</f>
        <v>42</v>
      </c>
      <c r="H69" s="35">
        <f>F69*G69</f>
        <v>420</v>
      </c>
      <c r="I69" s="36"/>
    </row>
    <row r="70" spans="1:9" x14ac:dyDescent="0.25">
      <c r="A70" s="50" t="s">
        <v>130</v>
      </c>
      <c r="B70" s="51" t="s">
        <v>8</v>
      </c>
      <c r="C70" s="33" t="s">
        <v>102</v>
      </c>
      <c r="D70" s="33"/>
      <c r="E70" s="35"/>
      <c r="F70" s="35"/>
      <c r="G70" s="35"/>
      <c r="H70" s="35">
        <v>4000</v>
      </c>
      <c r="I70" s="36"/>
    </row>
    <row r="71" spans="1:9" ht="33" customHeight="1" x14ac:dyDescent="0.25">
      <c r="A71" s="52" t="s">
        <v>130</v>
      </c>
      <c r="B71" s="49" t="s">
        <v>8</v>
      </c>
      <c r="C71" s="33" t="s">
        <v>131</v>
      </c>
      <c r="D71" s="33" t="s">
        <v>132</v>
      </c>
      <c r="E71" s="35"/>
      <c r="F71" s="35"/>
      <c r="G71" s="35"/>
      <c r="H71" s="35">
        <f>(510*12)/2</f>
        <v>3060</v>
      </c>
      <c r="I71" s="36"/>
    </row>
    <row r="72" spans="1:9" x14ac:dyDescent="0.25">
      <c r="A72" s="53" t="s">
        <v>130</v>
      </c>
      <c r="B72" s="41" t="s">
        <v>93</v>
      </c>
      <c r="C72" s="33"/>
      <c r="D72" s="33"/>
      <c r="E72" s="35"/>
      <c r="F72" s="35"/>
      <c r="G72" s="35"/>
      <c r="H72" s="35"/>
      <c r="I72" s="42">
        <f>SUM(H69:H71)</f>
        <v>7480</v>
      </c>
    </row>
    <row r="73" spans="1:9" x14ac:dyDescent="0.25">
      <c r="A73" s="54"/>
      <c r="B73" s="47"/>
      <c r="C73" s="44"/>
      <c r="D73" s="44"/>
      <c r="E73" s="35"/>
      <c r="F73" s="35"/>
      <c r="G73" s="35"/>
      <c r="H73" s="35"/>
      <c r="I73" s="42"/>
    </row>
    <row r="74" spans="1:9" x14ac:dyDescent="0.25">
      <c r="A74" s="55" t="s">
        <v>133</v>
      </c>
      <c r="B74" s="49" t="s">
        <v>8</v>
      </c>
      <c r="C74" s="33" t="s">
        <v>83</v>
      </c>
      <c r="D74" s="33" t="s">
        <v>101</v>
      </c>
      <c r="E74" s="35">
        <v>8</v>
      </c>
      <c r="F74" s="35">
        <v>10</v>
      </c>
      <c r="G74" s="35">
        <f>7*E74</f>
        <v>56</v>
      </c>
      <c r="H74" s="35">
        <f>F74*G74</f>
        <v>560</v>
      </c>
      <c r="I74" s="42"/>
    </row>
    <row r="75" spans="1:9" ht="36.75" customHeight="1" x14ac:dyDescent="0.25">
      <c r="A75" s="55" t="s">
        <v>133</v>
      </c>
      <c r="B75" s="49" t="s">
        <v>8</v>
      </c>
      <c r="C75" s="33" t="s">
        <v>134</v>
      </c>
      <c r="D75" s="33" t="s">
        <v>135</v>
      </c>
      <c r="E75" s="35">
        <v>1</v>
      </c>
      <c r="F75" s="35">
        <v>2</v>
      </c>
      <c r="G75" s="35">
        <v>2000</v>
      </c>
      <c r="H75" s="35">
        <f t="shared" ref="H75:H76" si="1">F75*G75</f>
        <v>4000</v>
      </c>
      <c r="I75" s="42"/>
    </row>
    <row r="76" spans="1:9" x14ac:dyDescent="0.25">
      <c r="A76" s="55" t="s">
        <v>133</v>
      </c>
      <c r="B76" s="49" t="s">
        <v>8</v>
      </c>
      <c r="C76" s="33" t="s">
        <v>134</v>
      </c>
      <c r="D76" s="33" t="s">
        <v>101</v>
      </c>
      <c r="E76" s="35">
        <v>90</v>
      </c>
      <c r="F76" s="35">
        <v>2</v>
      </c>
      <c r="G76" s="35">
        <f>7*E76</f>
        <v>630</v>
      </c>
      <c r="H76" s="35">
        <f t="shared" si="1"/>
        <v>1260</v>
      </c>
      <c r="I76" s="42"/>
    </row>
    <row r="77" spans="1:9" x14ac:dyDescent="0.25">
      <c r="A77" s="55" t="s">
        <v>133</v>
      </c>
      <c r="B77" s="49" t="s">
        <v>8</v>
      </c>
      <c r="C77" s="33" t="s">
        <v>102</v>
      </c>
      <c r="D77" s="33"/>
      <c r="E77" s="35"/>
      <c r="F77" s="35"/>
      <c r="G77" s="35"/>
      <c r="H77" s="35">
        <v>500</v>
      </c>
      <c r="I77" s="42"/>
    </row>
    <row r="78" spans="1:9" x14ac:dyDescent="0.25">
      <c r="A78" s="54" t="s">
        <v>133</v>
      </c>
      <c r="B78" s="56" t="s">
        <v>93</v>
      </c>
      <c r="C78" s="33"/>
      <c r="D78" s="33"/>
      <c r="E78" s="35"/>
      <c r="F78" s="35"/>
      <c r="G78" s="35"/>
      <c r="H78" s="35"/>
      <c r="I78" s="42">
        <f>SUM(H74:H77)</f>
        <v>6320</v>
      </c>
    </row>
    <row r="79" spans="1:9" s="45" customFormat="1" x14ac:dyDescent="0.25">
      <c r="A79" s="54"/>
      <c r="B79" s="47"/>
      <c r="C79" s="44"/>
      <c r="D79" s="44"/>
      <c r="E79" s="35"/>
      <c r="F79" s="35"/>
      <c r="G79" s="35"/>
      <c r="H79" s="35"/>
      <c r="I79" s="42"/>
    </row>
    <row r="80" spans="1:9" x14ac:dyDescent="0.25">
      <c r="A80" s="57" t="s">
        <v>136</v>
      </c>
      <c r="B80" s="51" t="s">
        <v>8</v>
      </c>
      <c r="C80" s="33" t="s">
        <v>137</v>
      </c>
      <c r="D80" s="33" t="s">
        <v>95</v>
      </c>
      <c r="E80" s="35">
        <v>20</v>
      </c>
      <c r="F80" s="35">
        <v>6</v>
      </c>
      <c r="G80" s="35">
        <f>7*E80</f>
        <v>140</v>
      </c>
      <c r="H80" s="35">
        <f>G80*F80</f>
        <v>840</v>
      </c>
      <c r="I80" s="36"/>
    </row>
    <row r="81" spans="1:9" x14ac:dyDescent="0.25">
      <c r="A81" s="58" t="s">
        <v>136</v>
      </c>
      <c r="B81" s="49" t="s">
        <v>8</v>
      </c>
      <c r="C81" s="33" t="s">
        <v>115</v>
      </c>
      <c r="D81" s="33" t="s">
        <v>95</v>
      </c>
      <c r="E81" s="35">
        <v>8</v>
      </c>
      <c r="F81" s="35">
        <v>14</v>
      </c>
      <c r="G81" s="35">
        <f>2*E81</f>
        <v>16</v>
      </c>
      <c r="H81" s="35">
        <f>G81*F81</f>
        <v>224</v>
      </c>
      <c r="I81" s="36"/>
    </row>
    <row r="82" spans="1:9" x14ac:dyDescent="0.25">
      <c r="A82" s="58" t="s">
        <v>136</v>
      </c>
      <c r="B82" s="49" t="s">
        <v>8</v>
      </c>
      <c r="C82" s="33" t="s">
        <v>138</v>
      </c>
      <c r="D82" s="33" t="s">
        <v>139</v>
      </c>
      <c r="E82" s="35">
        <v>30</v>
      </c>
      <c r="F82" s="35">
        <v>30</v>
      </c>
      <c r="G82" s="35">
        <v>13.5</v>
      </c>
      <c r="H82" s="35">
        <f>F82*G82</f>
        <v>405</v>
      </c>
      <c r="I82" s="36"/>
    </row>
    <row r="83" spans="1:9" s="45" customFormat="1" x14ac:dyDescent="0.25">
      <c r="A83" s="38" t="s">
        <v>136</v>
      </c>
      <c r="B83" s="33" t="s">
        <v>8</v>
      </c>
      <c r="C83" s="33" t="s">
        <v>140</v>
      </c>
      <c r="D83" s="33" t="s">
        <v>141</v>
      </c>
      <c r="E83" s="35">
        <v>80</v>
      </c>
      <c r="F83" s="35">
        <v>1</v>
      </c>
      <c r="G83" s="35">
        <v>750</v>
      </c>
      <c r="H83" s="35">
        <f t="shared" ref="H83:H97" si="2">F83*G83</f>
        <v>750</v>
      </c>
      <c r="I83" s="36"/>
    </row>
    <row r="84" spans="1:9" s="45" customFormat="1" x14ac:dyDescent="0.25">
      <c r="A84" s="38" t="s">
        <v>136</v>
      </c>
      <c r="B84" s="33" t="s">
        <v>8</v>
      </c>
      <c r="C84" s="33" t="s">
        <v>140</v>
      </c>
      <c r="D84" s="33" t="s">
        <v>142</v>
      </c>
      <c r="E84" s="35">
        <v>80</v>
      </c>
      <c r="F84" s="35">
        <v>1</v>
      </c>
      <c r="G84" s="35">
        <v>50</v>
      </c>
      <c r="H84" s="35">
        <f t="shared" si="2"/>
        <v>50</v>
      </c>
      <c r="I84" s="36"/>
    </row>
    <row r="85" spans="1:9" s="45" customFormat="1" x14ac:dyDescent="0.25">
      <c r="A85" s="38" t="s">
        <v>136</v>
      </c>
      <c r="B85" s="33" t="s">
        <v>8</v>
      </c>
      <c r="C85" s="33" t="s">
        <v>140</v>
      </c>
      <c r="D85" s="33" t="s">
        <v>143</v>
      </c>
      <c r="E85" s="35">
        <v>80</v>
      </c>
      <c r="F85" s="35">
        <v>1</v>
      </c>
      <c r="G85" s="35">
        <v>200</v>
      </c>
      <c r="H85" s="35">
        <f t="shared" si="2"/>
        <v>200</v>
      </c>
      <c r="I85" s="36"/>
    </row>
    <row r="86" spans="1:9" s="45" customFormat="1" x14ac:dyDescent="0.25">
      <c r="A86" s="38" t="s">
        <v>136</v>
      </c>
      <c r="B86" s="33" t="s">
        <v>8</v>
      </c>
      <c r="C86" s="33" t="s">
        <v>140</v>
      </c>
      <c r="D86" s="33" t="s">
        <v>144</v>
      </c>
      <c r="E86" s="35">
        <v>80</v>
      </c>
      <c r="F86" s="35">
        <v>1</v>
      </c>
      <c r="G86" s="35">
        <v>200</v>
      </c>
      <c r="H86" s="35">
        <f t="shared" si="2"/>
        <v>200</v>
      </c>
      <c r="I86" s="36"/>
    </row>
    <row r="87" spans="1:9" s="45" customFormat="1" x14ac:dyDescent="0.25">
      <c r="A87" s="38" t="s">
        <v>136</v>
      </c>
      <c r="B87" s="33" t="s">
        <v>8</v>
      </c>
      <c r="C87" s="33" t="s">
        <v>145</v>
      </c>
      <c r="D87" s="33" t="s">
        <v>146</v>
      </c>
      <c r="E87" s="35"/>
      <c r="F87" s="35">
        <v>3</v>
      </c>
      <c r="G87" s="35">
        <v>19</v>
      </c>
      <c r="H87" s="35">
        <f t="shared" si="2"/>
        <v>57</v>
      </c>
      <c r="I87" s="36"/>
    </row>
    <row r="88" spans="1:9" s="45" customFormat="1" x14ac:dyDescent="0.25">
      <c r="A88" s="38" t="s">
        <v>136</v>
      </c>
      <c r="B88" s="33" t="s">
        <v>8</v>
      </c>
      <c r="C88" s="33" t="s">
        <v>145</v>
      </c>
      <c r="D88" s="33" t="s">
        <v>147</v>
      </c>
      <c r="E88" s="35"/>
      <c r="F88" s="35">
        <v>6</v>
      </c>
      <c r="G88" s="35">
        <v>6</v>
      </c>
      <c r="H88" s="35">
        <f t="shared" si="2"/>
        <v>36</v>
      </c>
      <c r="I88" s="36"/>
    </row>
    <row r="89" spans="1:9" s="45" customFormat="1" x14ac:dyDescent="0.25">
      <c r="A89" s="38" t="s">
        <v>136</v>
      </c>
      <c r="B89" s="33" t="s">
        <v>8</v>
      </c>
      <c r="C89" s="33" t="s">
        <v>145</v>
      </c>
      <c r="D89" s="33" t="s">
        <v>148</v>
      </c>
      <c r="E89" s="35"/>
      <c r="F89" s="35">
        <v>3</v>
      </c>
      <c r="G89" s="35">
        <v>25</v>
      </c>
      <c r="H89" s="35">
        <f t="shared" si="2"/>
        <v>75</v>
      </c>
      <c r="I89" s="36"/>
    </row>
    <row r="90" spans="1:9" s="45" customFormat="1" x14ac:dyDescent="0.25">
      <c r="A90" s="38" t="s">
        <v>136</v>
      </c>
      <c r="B90" s="33" t="s">
        <v>8</v>
      </c>
      <c r="C90" s="33" t="s">
        <v>145</v>
      </c>
      <c r="D90" s="33" t="s">
        <v>149</v>
      </c>
      <c r="E90" s="35"/>
      <c r="F90" s="35">
        <v>2</v>
      </c>
      <c r="G90" s="35">
        <v>50.7</v>
      </c>
      <c r="H90" s="35">
        <f t="shared" si="2"/>
        <v>101.4</v>
      </c>
      <c r="I90" s="36"/>
    </row>
    <row r="91" spans="1:9" s="45" customFormat="1" x14ac:dyDescent="0.25">
      <c r="A91" s="38" t="s">
        <v>136</v>
      </c>
      <c r="B91" s="33" t="s">
        <v>8</v>
      </c>
      <c r="C91" s="33" t="s">
        <v>145</v>
      </c>
      <c r="D91" s="33" t="s">
        <v>150</v>
      </c>
      <c r="E91" s="35"/>
      <c r="F91" s="35">
        <v>8</v>
      </c>
      <c r="G91" s="35">
        <v>4.4000000000000004</v>
      </c>
      <c r="H91" s="35">
        <f t="shared" si="2"/>
        <v>35.200000000000003</v>
      </c>
      <c r="I91" s="36"/>
    </row>
    <row r="92" spans="1:9" s="45" customFormat="1" x14ac:dyDescent="0.25">
      <c r="A92" s="38" t="s">
        <v>136</v>
      </c>
      <c r="B92" s="33" t="s">
        <v>8</v>
      </c>
      <c r="C92" s="33" t="s">
        <v>145</v>
      </c>
      <c r="D92" s="33" t="s">
        <v>151</v>
      </c>
      <c r="E92" s="35"/>
      <c r="F92" s="35">
        <v>8</v>
      </c>
      <c r="G92" s="35">
        <v>5.9</v>
      </c>
      <c r="H92" s="35">
        <f t="shared" si="2"/>
        <v>47.2</v>
      </c>
      <c r="I92" s="36"/>
    </row>
    <row r="93" spans="1:9" s="45" customFormat="1" x14ac:dyDescent="0.25">
      <c r="A93" s="38" t="s">
        <v>136</v>
      </c>
      <c r="B93" s="33" t="s">
        <v>8</v>
      </c>
      <c r="C93" s="33" t="s">
        <v>145</v>
      </c>
      <c r="D93" s="33" t="s">
        <v>152</v>
      </c>
      <c r="E93" s="35"/>
      <c r="F93" s="35">
        <v>3</v>
      </c>
      <c r="G93" s="35">
        <v>69.19</v>
      </c>
      <c r="H93" s="35">
        <f t="shared" si="2"/>
        <v>207.57</v>
      </c>
      <c r="I93" s="36"/>
    </row>
    <row r="94" spans="1:9" s="45" customFormat="1" x14ac:dyDescent="0.25">
      <c r="A94" s="38" t="s">
        <v>136</v>
      </c>
      <c r="B94" s="33" t="s">
        <v>8</v>
      </c>
      <c r="C94" s="33" t="s">
        <v>153</v>
      </c>
      <c r="D94" s="33" t="s">
        <v>154</v>
      </c>
      <c r="E94" s="35"/>
      <c r="F94" s="35">
        <v>1</v>
      </c>
      <c r="G94" s="35">
        <v>100</v>
      </c>
      <c r="H94" s="35">
        <f t="shared" si="2"/>
        <v>100</v>
      </c>
      <c r="I94" s="36"/>
    </row>
    <row r="95" spans="1:9" s="45" customFormat="1" x14ac:dyDescent="0.25">
      <c r="A95" s="38" t="s">
        <v>136</v>
      </c>
      <c r="B95" s="33" t="s">
        <v>8</v>
      </c>
      <c r="C95" s="33" t="s">
        <v>153</v>
      </c>
      <c r="D95" s="33" t="s">
        <v>155</v>
      </c>
      <c r="E95" s="35"/>
      <c r="F95" s="35">
        <v>1</v>
      </c>
      <c r="G95" s="35">
        <v>150</v>
      </c>
      <c r="H95" s="35">
        <f t="shared" si="2"/>
        <v>150</v>
      </c>
      <c r="I95" s="36"/>
    </row>
    <row r="96" spans="1:9" s="45" customFormat="1" x14ac:dyDescent="0.25">
      <c r="A96" s="38" t="s">
        <v>136</v>
      </c>
      <c r="B96" s="33" t="s">
        <v>8</v>
      </c>
      <c r="C96" s="33" t="s">
        <v>153</v>
      </c>
      <c r="D96" s="33" t="s">
        <v>156</v>
      </c>
      <c r="E96" s="35"/>
      <c r="F96" s="35">
        <v>1</v>
      </c>
      <c r="G96" s="35">
        <v>100</v>
      </c>
      <c r="H96" s="35">
        <f t="shared" si="2"/>
        <v>100</v>
      </c>
      <c r="I96" s="36"/>
    </row>
    <row r="97" spans="1:9" s="45" customFormat="1" x14ac:dyDescent="0.25">
      <c r="A97" s="38" t="s">
        <v>136</v>
      </c>
      <c r="B97" s="33" t="s">
        <v>8</v>
      </c>
      <c r="C97" s="33" t="s">
        <v>153</v>
      </c>
      <c r="D97" s="33" t="s">
        <v>157</v>
      </c>
      <c r="E97" s="35"/>
      <c r="F97" s="35">
        <v>1</v>
      </c>
      <c r="G97" s="35">
        <v>250</v>
      </c>
      <c r="H97" s="35">
        <f t="shared" si="2"/>
        <v>250</v>
      </c>
      <c r="I97" s="36"/>
    </row>
    <row r="98" spans="1:9" s="45" customFormat="1" ht="31.5" x14ac:dyDescent="0.25">
      <c r="A98" s="38" t="s">
        <v>136</v>
      </c>
      <c r="B98" s="33" t="s">
        <v>158</v>
      </c>
      <c r="C98" s="33" t="s">
        <v>159</v>
      </c>
      <c r="D98" s="33" t="s">
        <v>160</v>
      </c>
      <c r="E98" s="35"/>
      <c r="F98" s="35"/>
      <c r="G98" s="35"/>
      <c r="H98" s="35">
        <v>200</v>
      </c>
      <c r="I98" s="36"/>
    </row>
    <row r="99" spans="1:9" x14ac:dyDescent="0.25">
      <c r="A99" s="40" t="s">
        <v>136</v>
      </c>
      <c r="B99" s="41" t="s">
        <v>93</v>
      </c>
      <c r="C99" s="33"/>
      <c r="D99" s="33"/>
      <c r="E99" s="35"/>
      <c r="F99" s="35"/>
      <c r="G99" s="35"/>
      <c r="H99" s="35"/>
      <c r="I99" s="42">
        <f>SUM(H80:H98)</f>
        <v>4028.37</v>
      </c>
    </row>
    <row r="100" spans="1:9" s="45" customFormat="1" x14ac:dyDescent="0.25">
      <c r="A100" s="40"/>
      <c r="B100" s="43"/>
      <c r="C100" s="44"/>
      <c r="D100" s="44"/>
      <c r="E100" s="35"/>
      <c r="F100" s="35"/>
      <c r="G100" s="35"/>
      <c r="H100" s="35"/>
      <c r="I100" s="42"/>
    </row>
    <row r="101" spans="1:9" ht="31.5" x14ac:dyDescent="0.25">
      <c r="A101" s="38" t="s">
        <v>37</v>
      </c>
      <c r="B101" s="33" t="s">
        <v>84</v>
      </c>
      <c r="C101" s="33" t="s">
        <v>161</v>
      </c>
      <c r="D101" s="33" t="s">
        <v>107</v>
      </c>
      <c r="E101" s="35"/>
      <c r="F101" s="35">
        <v>1</v>
      </c>
      <c r="G101" s="35">
        <f>1155/2</f>
        <v>577.5</v>
      </c>
      <c r="H101" s="35">
        <f>F101*G101</f>
        <v>577.5</v>
      </c>
      <c r="I101" s="36"/>
    </row>
    <row r="102" spans="1:9" ht="31.5" x14ac:dyDescent="0.25">
      <c r="A102" s="38" t="s">
        <v>37</v>
      </c>
      <c r="B102" s="33" t="s">
        <v>8</v>
      </c>
      <c r="C102" s="33" t="s">
        <v>83</v>
      </c>
      <c r="D102" s="33" t="s">
        <v>101</v>
      </c>
      <c r="E102" s="35">
        <v>5</v>
      </c>
      <c r="F102" s="35">
        <v>4</v>
      </c>
      <c r="G102" s="35">
        <f>7*E102</f>
        <v>35</v>
      </c>
      <c r="H102" s="35">
        <f>F102*G102</f>
        <v>140</v>
      </c>
      <c r="I102" s="36"/>
    </row>
    <row r="103" spans="1:9" ht="31.5" x14ac:dyDescent="0.25">
      <c r="A103" s="59" t="s">
        <v>37</v>
      </c>
      <c r="B103" s="60" t="s">
        <v>93</v>
      </c>
      <c r="C103" s="33"/>
      <c r="D103" s="33"/>
      <c r="E103" s="35"/>
      <c r="F103" s="35"/>
      <c r="G103" s="35"/>
      <c r="H103" s="35"/>
      <c r="I103" s="42">
        <f>SUM(H101:H102)</f>
        <v>717.5</v>
      </c>
    </row>
    <row r="104" spans="1:9" x14ac:dyDescent="0.25">
      <c r="A104" s="38"/>
      <c r="B104" s="61"/>
      <c r="C104" s="44"/>
      <c r="D104" s="44"/>
      <c r="E104" s="35"/>
      <c r="F104" s="35"/>
      <c r="G104" s="35"/>
      <c r="H104" s="35"/>
      <c r="I104" s="42"/>
    </row>
    <row r="105" spans="1:9" s="45" customFormat="1" x14ac:dyDescent="0.25">
      <c r="A105" s="59"/>
      <c r="B105" s="61"/>
      <c r="C105" s="44"/>
      <c r="D105" s="44"/>
      <c r="E105" s="35"/>
      <c r="F105" s="35"/>
      <c r="G105" s="35"/>
      <c r="H105" s="35"/>
      <c r="I105" s="42"/>
    </row>
    <row r="106" spans="1:9" x14ac:dyDescent="0.25">
      <c r="A106" s="59"/>
      <c r="B106" s="61"/>
      <c r="C106" s="44"/>
      <c r="D106" s="44"/>
      <c r="E106" s="35"/>
      <c r="F106" s="35"/>
      <c r="G106" s="35"/>
      <c r="H106" s="35"/>
      <c r="I106" s="42"/>
    </row>
    <row r="107" spans="1:9" s="45" customFormat="1" x14ac:dyDescent="0.25">
      <c r="A107" s="40"/>
      <c r="B107" s="43"/>
      <c r="C107" s="44"/>
      <c r="D107" s="44"/>
      <c r="E107" s="35"/>
      <c r="F107" s="35"/>
      <c r="G107" s="35"/>
      <c r="H107" s="35"/>
      <c r="I107" s="42"/>
    </row>
    <row r="108" spans="1:9" x14ac:dyDescent="0.25">
      <c r="A108" s="59"/>
      <c r="B108" s="44"/>
      <c r="C108" s="44"/>
      <c r="D108" s="44"/>
      <c r="E108" s="35"/>
      <c r="F108" s="35"/>
      <c r="G108" s="35"/>
      <c r="H108" s="35"/>
      <c r="I108" s="42"/>
    </row>
    <row r="109" spans="1:9" s="45" customFormat="1" x14ac:dyDescent="0.25">
      <c r="A109" s="59"/>
      <c r="B109" s="44"/>
      <c r="C109" s="44"/>
      <c r="D109" s="44"/>
      <c r="E109" s="35"/>
      <c r="F109" s="35"/>
      <c r="G109" s="35"/>
      <c r="H109" s="35"/>
      <c r="I109" s="42"/>
    </row>
    <row r="110" spans="1:9" x14ac:dyDescent="0.25">
      <c r="A110" s="59"/>
      <c r="B110" s="61"/>
      <c r="C110" s="44"/>
      <c r="D110" s="44"/>
      <c r="E110" s="35"/>
      <c r="F110" s="35"/>
      <c r="G110" s="35"/>
      <c r="H110" s="35"/>
      <c r="I110" s="42"/>
    </row>
    <row r="111" spans="1:9" x14ac:dyDescent="0.25">
      <c r="A111" s="59"/>
      <c r="B111" s="61"/>
      <c r="C111" s="44"/>
      <c r="D111" s="44"/>
      <c r="E111" s="35"/>
      <c r="F111" s="35"/>
      <c r="G111" s="35"/>
      <c r="H111" s="35"/>
      <c r="I111" s="42"/>
    </row>
    <row r="112" spans="1:9" s="45" customFormat="1" x14ac:dyDescent="0.25">
      <c r="A112" s="40"/>
      <c r="B112" s="43"/>
      <c r="C112" s="44"/>
      <c r="D112" s="44"/>
      <c r="E112" s="35"/>
      <c r="F112" s="35"/>
      <c r="G112" s="35"/>
      <c r="H112" s="35"/>
      <c r="I112" s="62"/>
    </row>
    <row r="113" spans="1:9" x14ac:dyDescent="0.25">
      <c r="A113" s="38"/>
      <c r="B113" s="44"/>
      <c r="C113" s="44"/>
      <c r="D113" s="44"/>
      <c r="E113" s="35"/>
      <c r="F113" s="35"/>
      <c r="G113" s="35"/>
      <c r="H113" s="35"/>
      <c r="I113" s="36"/>
    </row>
    <row r="114" spans="1:9" x14ac:dyDescent="0.25">
      <c r="A114" s="59"/>
      <c r="B114" s="61"/>
      <c r="C114" s="44"/>
      <c r="D114" s="44"/>
      <c r="E114" s="35"/>
      <c r="F114" s="35"/>
      <c r="G114" s="35"/>
      <c r="H114" s="35"/>
      <c r="I114" s="42"/>
    </row>
    <row r="115" spans="1:9" x14ac:dyDescent="0.25">
      <c r="A115" s="59"/>
      <c r="B115" s="61"/>
      <c r="C115" s="44"/>
      <c r="D115" s="44"/>
      <c r="E115" s="35"/>
      <c r="F115" s="35"/>
      <c r="G115" s="35"/>
      <c r="H115" s="35"/>
      <c r="I115" s="42"/>
    </row>
    <row r="116" spans="1:9" x14ac:dyDescent="0.25">
      <c r="A116" s="59"/>
      <c r="B116" s="61"/>
      <c r="C116" s="44"/>
      <c r="D116" s="44"/>
      <c r="E116" s="35"/>
      <c r="F116" s="35"/>
      <c r="G116" s="35"/>
      <c r="H116" s="35"/>
      <c r="I116" s="42"/>
    </row>
    <row r="117" spans="1:9" s="45" customFormat="1" x14ac:dyDescent="0.25">
      <c r="A117" s="59"/>
      <c r="B117" s="61"/>
      <c r="C117" s="44"/>
      <c r="D117" s="44"/>
      <c r="E117" s="35"/>
      <c r="F117" s="35"/>
      <c r="G117" s="35"/>
      <c r="H117" s="35"/>
      <c r="I117" s="42"/>
    </row>
    <row r="118" spans="1:9" x14ac:dyDescent="0.25">
      <c r="A118" s="59"/>
      <c r="B118" s="61"/>
      <c r="C118" s="44"/>
      <c r="D118" s="44"/>
      <c r="E118" s="35"/>
      <c r="F118" s="35"/>
      <c r="G118" s="35"/>
      <c r="H118" s="35"/>
      <c r="I118" s="42"/>
    </row>
    <row r="119" spans="1:9" x14ac:dyDescent="0.25">
      <c r="A119" s="59"/>
      <c r="B119" s="61"/>
      <c r="C119" s="44"/>
      <c r="D119" s="44"/>
      <c r="E119" s="35"/>
      <c r="F119" s="35"/>
      <c r="G119" s="35"/>
      <c r="H119" s="35"/>
      <c r="I119" s="4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Line Items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2013-09-12T01:42:44Z</dcterms:created>
  <dcterms:modified xsi:type="dcterms:W3CDTF">2013-11-01T19:08:44Z</dcterms:modified>
</cp:coreProperties>
</file>